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5" windowWidth="12915" windowHeight="11025" tabRatio="862"/>
  </bookViews>
  <sheets>
    <sheet name="NASLOVNICA" sheetId="15" r:id="rId1"/>
    <sheet name="SADRŽAJ" sheetId="16" r:id="rId2"/>
    <sheet name="OPĆI OPIS" sheetId="22" r:id="rId3"/>
    <sheet name="OPĆI UVJETI_GRAĐ" sheetId="37" r:id="rId4"/>
    <sheet name="A_GRAĐ-OBRT" sheetId="1" r:id="rId5"/>
    <sheet name="B_INSTALATERSKI" sheetId="31" r:id="rId6"/>
    <sheet name="REKAPITULACIJA" sheetId="24" r:id="rId7"/>
  </sheets>
  <definedNames>
    <definedName name="_xlnm.Print_Area" localSheetId="4">'A_GRAĐ-OBRT'!$A$1:$F$183</definedName>
    <definedName name="_xlnm.Print_Area" localSheetId="5">B_INSTALATERSKI!$A$1:$F$165</definedName>
    <definedName name="_xlnm.Print_Area" localSheetId="0">NASLOVNICA!$A$1:$J$31</definedName>
    <definedName name="_xlnm.Print_Area" localSheetId="2">'OPĆI OPIS'!$A$1:$A$62</definedName>
    <definedName name="_xlnm.Print_Area" localSheetId="3">'OPĆI UVJETI_GRAĐ'!$A$1:$A$84</definedName>
    <definedName name="_xlnm.Print_Area" localSheetId="6">REKAPITULACIJA!$A$1:$F$19</definedName>
    <definedName name="_xlnm.Print_Area" localSheetId="1">SADRŽAJ!$A$1:$C$17</definedName>
    <definedName name="_xlnm.Print_Titles" localSheetId="4">'A_GRAĐ-OBRT'!$1:$8</definedName>
    <definedName name="_xlnm.Print_Titles" localSheetId="5">B_INSTALATERSKI!$1:$8</definedName>
  </definedNames>
  <calcPr calcId="145621"/>
</workbook>
</file>

<file path=xl/calcChain.xml><?xml version="1.0" encoding="utf-8"?>
<calcChain xmlns="http://schemas.openxmlformats.org/spreadsheetml/2006/main">
  <c r="F114" i="1" l="1"/>
  <c r="F145" i="31" l="1"/>
  <c r="F136" i="31"/>
  <c r="F134" i="31"/>
  <c r="F132" i="31"/>
  <c r="F130" i="31"/>
  <c r="F128" i="31"/>
  <c r="F126" i="31"/>
  <c r="F119" i="31"/>
  <c r="F117" i="31"/>
  <c r="F110" i="31"/>
  <c r="F108" i="31"/>
  <c r="F107" i="31"/>
  <c r="F103" i="31"/>
  <c r="F101" i="31"/>
  <c r="A99" i="31"/>
  <c r="A86" i="31"/>
  <c r="A63" i="31"/>
  <c r="A40" i="31"/>
  <c r="A28" i="31"/>
  <c r="A9" i="31"/>
  <c r="F77" i="31"/>
  <c r="F88" i="31"/>
  <c r="F90" i="31"/>
  <c r="F92" i="31"/>
  <c r="F94" i="31"/>
  <c r="F147" i="31" l="1"/>
  <c r="F70" i="31" l="1"/>
  <c r="D58" i="31"/>
  <c r="D55" i="1"/>
  <c r="A142" i="1"/>
  <c r="A128" i="1"/>
  <c r="A119" i="1"/>
  <c r="A106" i="1"/>
  <c r="A88" i="1"/>
  <c r="A70" i="1"/>
  <c r="F159" i="1"/>
  <c r="F158" i="1"/>
  <c r="A72" i="1"/>
  <c r="A77" i="1" s="1"/>
  <c r="F54" i="1"/>
  <c r="D79" i="1" l="1"/>
  <c r="F79" i="1" s="1"/>
  <c r="F55" i="1"/>
  <c r="F29" i="1" l="1"/>
  <c r="F132" i="1" l="1"/>
  <c r="F98" i="1" l="1"/>
  <c r="F97" i="1"/>
  <c r="F96" i="1"/>
  <c r="F83" i="1"/>
  <c r="F65" i="1"/>
  <c r="F62" i="1" l="1"/>
  <c r="D101" i="1"/>
  <c r="D123" i="1" s="1"/>
  <c r="F123" i="1" s="1"/>
  <c r="F125" i="1" s="1"/>
  <c r="D75" i="1"/>
  <c r="F45" i="1"/>
  <c r="F44" i="1"/>
  <c r="F43" i="1"/>
  <c r="F101" i="1" l="1"/>
  <c r="F81" i="31"/>
  <c r="F67" i="31"/>
  <c r="F66" i="31"/>
  <c r="F55" i="31"/>
  <c r="F52" i="31"/>
  <c r="B48" i="31"/>
  <c r="D48" i="31"/>
  <c r="F48" i="31" s="1"/>
  <c r="F23" i="31"/>
  <c r="F32" i="31"/>
  <c r="F35" i="31"/>
  <c r="F20" i="31"/>
  <c r="F17" i="31"/>
  <c r="F14" i="31"/>
  <c r="F13" i="31"/>
  <c r="F58" i="31" l="1"/>
  <c r="F44" i="31"/>
  <c r="F60" i="31" l="1"/>
  <c r="F75" i="1"/>
  <c r="F59" i="1"/>
  <c r="F92" i="1"/>
  <c r="F103" i="1" s="1"/>
  <c r="F35" i="1" l="1"/>
  <c r="F133" i="1" l="1"/>
  <c r="F137" i="1"/>
  <c r="F139" i="1" l="1"/>
  <c r="F154" i="1"/>
  <c r="F151" i="1"/>
  <c r="F150" i="1"/>
  <c r="F146" i="1"/>
  <c r="F161" i="1" l="1"/>
  <c r="A35" i="37" l="1"/>
  <c r="B12" i="24" l="1"/>
  <c r="B10" i="24"/>
  <c r="F110" i="1" l="1"/>
  <c r="F116" i="1" s="1"/>
  <c r="F85" i="1" l="1"/>
  <c r="F49" i="1"/>
  <c r="F50" i="1"/>
  <c r="F39" i="1"/>
  <c r="F30" i="1" l="1"/>
  <c r="F28" i="1"/>
  <c r="F27" i="1"/>
  <c r="F67" i="1" l="1"/>
  <c r="F12" i="1"/>
  <c r="F18" i="1"/>
  <c r="F15" i="1"/>
  <c r="F20" i="1" l="1"/>
  <c r="A1" i="1"/>
  <c r="A1" i="24" l="1"/>
  <c r="A1" i="31"/>
  <c r="F96" i="31" l="1"/>
  <c r="F83" i="31" l="1"/>
  <c r="F37" i="31"/>
  <c r="F25" i="31"/>
  <c r="A108" i="1" l="1"/>
  <c r="A112" i="1" s="1"/>
  <c r="A65" i="31" l="1"/>
  <c r="A69" i="31" s="1"/>
  <c r="A72" i="31" s="1"/>
  <c r="A130" i="1" l="1"/>
  <c r="A135" i="1" s="1"/>
  <c r="A121" i="1"/>
  <c r="A23" i="1"/>
  <c r="B5" i="16"/>
  <c r="A25" i="1" l="1"/>
  <c r="A32" i="1" s="1"/>
  <c r="A90" i="1"/>
  <c r="A94" i="1" s="1"/>
  <c r="A144" i="1"/>
  <c r="A2" i="1"/>
  <c r="A2" i="24" s="1"/>
  <c r="A100" i="1" l="1"/>
  <c r="A148" i="1"/>
  <c r="B11" i="16"/>
  <c r="A153" i="1" l="1"/>
  <c r="A156" i="1" l="1"/>
  <c r="A9" i="1" l="1"/>
  <c r="A37" i="1" l="1"/>
  <c r="B20" i="1"/>
  <c r="A41" i="1" l="1"/>
  <c r="A47" i="1" s="1"/>
  <c r="A11" i="1"/>
  <c r="A52" i="1" l="1"/>
  <c r="A57" i="1" s="1"/>
  <c r="A61" i="1" s="1"/>
  <c r="A64" i="1" s="1"/>
  <c r="B165" i="1" l="1"/>
  <c r="B183" i="1"/>
  <c r="B165" i="31"/>
  <c r="B151" i="31"/>
  <c r="A2" i="31"/>
  <c r="B9" i="16"/>
  <c r="A9" i="16"/>
  <c r="A12" i="24"/>
  <c r="B163" i="31"/>
  <c r="B161" i="31"/>
  <c r="B159" i="31"/>
  <c r="B157" i="31"/>
  <c r="B155" i="31"/>
  <c r="B153" i="31"/>
  <c r="F163" i="31"/>
  <c r="F161" i="31"/>
  <c r="F159" i="31"/>
  <c r="A159" i="31"/>
  <c r="F157" i="31"/>
  <c r="F155" i="31"/>
  <c r="F153" i="31"/>
  <c r="A88" i="31" l="1"/>
  <c r="B37" i="31"/>
  <c r="A163" i="31"/>
  <c r="A101" i="31"/>
  <c r="A155" i="31"/>
  <c r="A30" i="31"/>
  <c r="A157" i="31"/>
  <c r="A42" i="31"/>
  <c r="A46" i="31" s="1"/>
  <c r="A153" i="31"/>
  <c r="A11" i="31"/>
  <c r="A16" i="31" s="1"/>
  <c r="A19" i="31" s="1"/>
  <c r="A161" i="31"/>
  <c r="F165" i="31"/>
  <c r="F12" i="24" s="1"/>
  <c r="B25" i="31"/>
  <c r="B60" i="31"/>
  <c r="B96" i="31"/>
  <c r="B147" i="31"/>
  <c r="B83" i="31"/>
  <c r="B161" i="1"/>
  <c r="B139" i="1"/>
  <c r="B125" i="1"/>
  <c r="B116" i="1"/>
  <c r="B103" i="1"/>
  <c r="B85" i="1"/>
  <c r="B67" i="1"/>
  <c r="A103" i="31" l="1"/>
  <c r="A90" i="31"/>
  <c r="A92" i="31" s="1"/>
  <c r="A22" i="31"/>
  <c r="A50" i="31"/>
  <c r="A54" i="31" s="1"/>
  <c r="A34" i="31"/>
  <c r="B179" i="1"/>
  <c r="A179" i="1"/>
  <c r="A106" i="31" l="1"/>
  <c r="A110" i="31" s="1"/>
  <c r="A94" i="31"/>
  <c r="A57" i="31"/>
  <c r="F179" i="1"/>
  <c r="B3" i="16" l="1"/>
  <c r="B7" i="16"/>
  <c r="A7" i="16"/>
  <c r="A10" i="24"/>
  <c r="F175" i="1"/>
  <c r="F171" i="1"/>
  <c r="F169" i="1"/>
  <c r="F167" i="1"/>
  <c r="B181" i="1"/>
  <c r="A181" i="1"/>
  <c r="B167" i="1"/>
  <c r="B169" i="1"/>
  <c r="B171" i="1"/>
  <c r="B173" i="1"/>
  <c r="B175" i="1"/>
  <c r="B177" i="1"/>
  <c r="A177" i="1"/>
  <c r="A175" i="1"/>
  <c r="A173" i="1"/>
  <c r="A171" i="1"/>
  <c r="A169" i="1"/>
  <c r="A167" i="1"/>
  <c r="F181" i="1" l="1"/>
  <c r="A112" i="31" l="1"/>
  <c r="A119" i="31" s="1"/>
  <c r="A121" i="31" s="1"/>
  <c r="A128" i="31" s="1"/>
  <c r="A130" i="31" s="1"/>
  <c r="A132" i="31" s="1"/>
  <c r="A134" i="31" s="1"/>
  <c r="A136" i="31" s="1"/>
  <c r="A138" i="31" s="1"/>
  <c r="F173" i="1"/>
  <c r="F177" i="1" l="1"/>
  <c r="F183" i="1" l="1"/>
  <c r="F10" i="24" l="1"/>
  <c r="F17" i="24" l="1"/>
  <c r="F15" i="24"/>
  <c r="A14" i="1"/>
  <c r="A17" i="1" s="1"/>
  <c r="F19" i="24" l="1"/>
  <c r="A81" i="1"/>
  <c r="A79" i="31"/>
</calcChain>
</file>

<file path=xl/sharedStrings.xml><?xml version="1.0" encoding="utf-8"?>
<sst xmlns="http://schemas.openxmlformats.org/spreadsheetml/2006/main" count="449" uniqueCount="329">
  <si>
    <t>Br.st.</t>
  </si>
  <si>
    <t>Jed. mjere</t>
  </si>
  <si>
    <t>Količina</t>
  </si>
  <si>
    <t xml:space="preserve">Jedinična cijena </t>
  </si>
  <si>
    <t xml:space="preserve">SADRŽAJ STAVKE </t>
  </si>
  <si>
    <t>TROŠKOVNIK RADOVA</t>
  </si>
  <si>
    <t>A.</t>
  </si>
  <si>
    <t>UKUPNO</t>
  </si>
  <si>
    <t xml:space="preserve"> </t>
  </si>
  <si>
    <t>Neizostavni i nedjeljivi dio ovog projekta čine nacrti,sheme pozicija i opisi troškovničkih stavaka.</t>
  </si>
  <si>
    <t>- V: ventus mehanizam</t>
  </si>
  <si>
    <t>- F: fiksno ostakljeno krilo</t>
  </si>
  <si>
    <t>Jedinična cijena stolarskih radova sadrži:</t>
  </si>
  <si>
    <t>U cijenu stavke uključen je sav potreban materijal i rad, okov, ostakljenje i ličenje.</t>
  </si>
  <si>
    <t>SADRŽAJ:</t>
  </si>
  <si>
    <t>-</t>
  </si>
  <si>
    <t>- O: otklopno krilo</t>
  </si>
  <si>
    <t>- Z: zaokretno krilo</t>
  </si>
  <si>
    <t>RAZNI RADOVI</t>
  </si>
  <si>
    <t>LIMARSKI RADOVI</t>
  </si>
  <si>
    <t>• Naknada za kompletni rad (izrada i montaža)</t>
  </si>
  <si>
    <t xml:space="preserve">• Materijal </t>
  </si>
  <si>
    <t>• Svi vanjski i unutarnji, horizontalni i vertikalni transporti</t>
  </si>
  <si>
    <t>• Premazivanje asfalt lakom, podlaganje krovne ljepenke</t>
  </si>
  <si>
    <t>• Sav sitni i spojni materijal i materijal za učvršćenje (kuke, plosna željeza, žice za učvršćenje, vijci, zakovice i sl.)</t>
  </si>
  <si>
    <r>
      <t xml:space="preserve">Okov:  </t>
    </r>
    <r>
      <rPr>
        <sz val="12"/>
        <rFont val="Calibri"/>
        <family val="2"/>
        <charset val="238"/>
      </rPr>
      <t>Koristiti kvalitetan okov renomiranih proizvođača.</t>
    </r>
    <r>
      <rPr>
        <sz val="11"/>
        <rFont val="Arial"/>
        <family val="2"/>
        <charset val="238"/>
      </rPr>
      <t/>
    </r>
  </si>
  <si>
    <t xml:space="preserve">INVESTITOR: </t>
  </si>
  <si>
    <t xml:space="preserve">GRAĐEVINA: </t>
  </si>
  <si>
    <t>- minimalna debljina lima 0.5 mm</t>
  </si>
  <si>
    <t>- površinska zaštita poliesterom 25 mikrona</t>
  </si>
  <si>
    <t>- minimalno tehničko i estetsko jamstvo proizvoda na rok od 15 godina.</t>
  </si>
  <si>
    <t>OPĆI OPIS UZ TROŠKOVNIK</t>
  </si>
  <si>
    <t>Prilikom izvođenja radova posebnu pažnju posvetiti kontroli i osiguranju kvalitete izvedenih radova. Ovim programom dati su kriteriji kvalitete kako za radove tako i za ugrađene materijale. 
Svi materijali za ugradbu i postavu na građevini smiju biti dopremljeni na gradilište samo uz važeća uvjerenja (atesti ili certifikati) ovlaštene institucije za ispitivanje kvalitete materijala izdane u skladu s važećim propisima, standardima i zahtjevima iz ovog projekta, te da odgovaraju propisanim osobinama.</t>
  </si>
  <si>
    <t>Ukoliko su u troškovniku propisani sistemi materijala za izvođenje pojedinih radova ( npr. hidroizolacije) treba ih izvesti prema uputama proizvođača, i to osposobljeni izvođači za pojedine vrste radova i specifične materijale.</t>
  </si>
  <si>
    <t>Sve radove izvesti od materijala propisane kvalitete prema nacrtima, opisu, detaljima, pismenim nalozima, ali sve u okviru ponuđene jedinične cijene. Sve štete učinjene prigodom rada na vlastitim ili tuđim radovima i materijalima uklonit će se na račun počinitelja. Svi nekvalitetni radovi i materijali otklonit će se i zamijeniti ispravnima bez bilo kakve obveze za odštetu od strane investitora.</t>
  </si>
  <si>
    <t xml:space="preserve">Jedinična cijena sadrži sve nabrojeno kod opisa pojedine grupe radova te se na taj način vrši i obračun istih. </t>
  </si>
  <si>
    <t xml:space="preserve">Jedinične cijene primjenjivat će se na izvedene količine bez obzira u kojem postotku iste odstupaju od količine u troškovniku. Izvedeni radovi moraju u cijelosti odgovarati opisu u troškovniku, a u tu svrhu investitor traži prije početka radova uzorke te izvedeni radovi moraju istima u cijelosti odgovarati.  </t>
  </si>
  <si>
    <t>Sve mjere i kote iz projekta provjeriti u naravi.</t>
  </si>
  <si>
    <t>Izvođač radova dužan je prije početka radova kontrolirati kote postojećeg terena i objekta. Ukoliko se ukažu eventualne nejednakosti između projekta i stanja na gradilištu, izvođač radova dužan je blagovremeno o tome obavijestiti investitora i projektanta i zatražiti pojedina objašnjenja.</t>
  </si>
  <si>
    <t>Sva kontrola vrši se bez posebne naplate. Jediničnom cijenom treba obuhvatiti sve elemente navedene kako slijedi:</t>
  </si>
  <si>
    <t>a) Materijal</t>
  </si>
  <si>
    <t>Pod materijalom podrazumijevaju se svi materijali koji sudjeluju u radnom procesu: kako osnovni materijali, tako i materijali koji ne spadaju u finalni produkt već su samo kao pomoćni.</t>
  </si>
  <si>
    <t>U cijenu je uključena i cijena transportnih troškova bez obzira na prijevozno sredstvo, sa svim prijenosima, utovarima i istovarima, te posizanjima na mjesto ugradbe, kao i uskladištenje i čuvanje na gradilištu od uništenja (prebacivanje, zaštita i sl.).</t>
  </si>
  <si>
    <t>U cijenu je također uključeno i davanje potrebnih uzoraka kod nekih materijala (prema zahtjevu investitora), te svi potrebni certifikati (atesti). Uzorke dostaviti projektantu na uvid i pismeni odabir najmanje 30 dana prije ugradbe.</t>
  </si>
  <si>
    <t>b) Rad</t>
  </si>
  <si>
    <t>U kalkulaciju treba uključiti sav rad, kako glavni, tako i pomoćni, te sav unutrašnji transport (kako horizontalni tako i vertikalni).</t>
  </si>
  <si>
    <t>Ujedno treba uključiti i rad oko zaštite gotovih konstrukcija i dijelova objekta od štetnog atmosferskog utjecaja vrućine, hladnoće i sličnog.</t>
  </si>
  <si>
    <t>c) Izmjere</t>
  </si>
  <si>
    <t>Ukoliko nije u pojedinoj stavci dan način rada, ima se izvođač u svemu pridržavati propisa HRN-a za pojedinu vrstu rada, prosječnih normativa u građevinarstvu, uputa proizvođača materijala koji se upotrebljava ili ugrađuje, te uputa nadzorne službe naručitelja.</t>
  </si>
  <si>
    <t>Građevinska knjiga, za sve izvedene radove, treba prilikom izrade situacija biti priložena.</t>
  </si>
  <si>
    <t xml:space="preserve">Građevinska knjiga sadrži sve nacrte, skice i dokaznice za izvedene radove, koji su ujedno i prilog situaciji. </t>
  </si>
  <si>
    <t>Samo potpisana građevinska knjiga, ovjerena od strane nadzorne službe naručitelja, bit će podloga za izradu situacije.</t>
  </si>
  <si>
    <t>d) Zimski i ljetni rad</t>
  </si>
  <si>
    <t>Zimski ili ljetni rad nije osnova za potraživanje dodatne naknade.</t>
  </si>
  <si>
    <t>Za vrijeme zimskih, odnosno ljetnih razdoblja izvođač mora poduzeti sve propisane mjere zaštite izvedenih radova od visokih ili niskih temperatura.</t>
  </si>
  <si>
    <t>U slučaju eventualno nastalih šteta (smrzavanja dijelova) izvođač ih ima otkloniti bez bilo kakve naplate. Ukoliko je temperatura niža od temperature pri kojoj je dozvoljen dotični rad, izvođač snosi punu odgovornost za ispravnost i kvalitetu izvedenog posla.</t>
  </si>
  <si>
    <t>Analogno vrijedi i za zaštitu radova tijekom ljeta od prebrzog sušenja uslijed visoke temperature.</t>
  </si>
  <si>
    <t>e) Cijene</t>
  </si>
  <si>
    <t>U jediničnu cijenu rada izvođač treba obuhvatiti i slijedeće radove, koji se neće zasebno platiti kao naknadni rad, i to:</t>
  </si>
  <si>
    <t>- kompletnu režiju gradilišta uključujući dizalice, mostove, mehanizaciju i sl.; organizaciju prostorija i uvjeta zaštite na radu, zaštite od požara, te komfora i higijene zaposlenih; najamne troškove za posuđenu mehanizaciju, koju izvođač sam ne posjeduje, a potrebna je pri izvođenju radova;</t>
  </si>
  <si>
    <t>- sve troškove utroška vode, električne energije i svih drugih energenata; nalaganje temelja prije iskopa;</t>
  </si>
  <si>
    <t>- čišćenje ugrađenih elemenata od žbuke i sl.;</t>
  </si>
  <si>
    <t>- sva ispitivanja materijala i ishođenje atesta (certifikata);</t>
  </si>
  <si>
    <t>- ispitivanja dimnjaka i ventilacija u svrhu dobivanja potvrde od dimnjačara o ispravnosti istih;</t>
  </si>
  <si>
    <t>- čuvanje radilišta i gradilišta;</t>
  </si>
  <si>
    <t>- uređenje gradilišta po završetku rada, s otklanjanjem i odvozom otpadaka, šute, ostataka građevinskog materijala, inventara, pomoćnih objekata i sl, s planiranjem terena na relativnu točnost od ± 3 cm;</t>
  </si>
  <si>
    <t xml:space="preserve"> - uskladištenje materijala i elemenata za obrtničke i instalaterske radove do njihove ugradbe; osiguranje radova kod osiguravajućeg društva.</t>
  </si>
  <si>
    <t>Posebne naplate po navedenim radovima neće se posebno priznati, jer sve gore navedeno mora  biti uključeno u jediničnu cijenu.</t>
  </si>
  <si>
    <t>Prema ovom uvodu, opisu stavaka i grupi radova treba sastaviti jediničnu cijenu za svaku stavku troškovnika.</t>
  </si>
  <si>
    <t>f) Skele</t>
  </si>
  <si>
    <t>Sve vrste radnih skela, bez obzira na visinu, ulaze u jediničnu cijenu dotičnog rada (osim za fasaderske radove, gdje je posebno specificirana).</t>
  </si>
  <si>
    <t>g) Ponude</t>
  </si>
  <si>
    <t>Pod dobavom se podrazumijeva sav glavni (osnovni) materijal, sa svim transportima (fco gradilište, bez obzira na prijevozno sredstvo, svi utovari i istovari) i zavisnim troškovima.</t>
  </si>
  <si>
    <t>Pod ugradbom se podrazumijeva sav rad potreban za ugradbu, sa svim pomoćnim i veznim materijalima (ljepila, mortovi, vijci, kitovi i sl.), sav unutrašnji transport, te ostalo navedeno pod odrednicom.</t>
  </si>
  <si>
    <t>h) Ostalo</t>
  </si>
  <si>
    <t>U jedinične cijene stavki imaju biti uračunati svi radovi i potrebni materijali (eventualno ne specificirani posebno u samom troškovniku), a koji su (prema uzancama struke i pravilima dobrog zanata) potrebni za potpuno dovršenje građevine, tj. dovođenje u stanje "potpuno spremno za uporabu".</t>
  </si>
  <si>
    <t>Svi takvi radovi imaju biti uračunati u jedinične cijene, tj. neće se posebno plaćati.</t>
  </si>
  <si>
    <t>Obveza je izvođača provjeriti količine potrebnih materijala (prema projektu; nacrtima, detaljima, izmjeri i stanju na gradilištu i sl.), te naručiti i dobaviti potreban materijal prema vlastitom izračunu, izmjeri, procjeni i stvarnom stanju na gradilištu (ne prema količinama iz ovog troškovnika).</t>
  </si>
  <si>
    <t>Ovaj "Opći opis uz troškovnik" i svi "Opći uvjeti" (obračunsko-tehnički uvjeti i specifikacije) uz pojedine radove sastavni su dio troškovnika.</t>
  </si>
  <si>
    <t/>
  </si>
  <si>
    <r>
      <rPr>
        <b/>
        <u/>
        <sz val="12"/>
        <rFont val="Calibri"/>
        <family val="2"/>
        <charset val="238"/>
      </rPr>
      <t>NAPOMENA:</t>
    </r>
    <r>
      <rPr>
        <b/>
        <sz val="12"/>
        <rFont val="Calibri"/>
        <family val="2"/>
        <charset val="238"/>
      </rPr>
      <t xml:space="preserve"> U ovom troškovniku sve nacionalne norme jednakovrijedne su europskim normama, tj. jedne ne isključuju druge.</t>
    </r>
  </si>
  <si>
    <t>Oznake koje se koriste u ovom projektu, shemama pozicija su:</t>
  </si>
  <si>
    <t>- S: fiksno ostakljeno krilo sa sigurnosnim staklom</t>
  </si>
  <si>
    <t>- OZ: otklopno-zaokretno krilo</t>
  </si>
  <si>
    <t>SOBOSLIKARSKI I LIČILAČKI RADOVI</t>
  </si>
  <si>
    <t>U svemu prema HRN EN 14351-1:2016 ili jednakovrijedno.</t>
  </si>
  <si>
    <t>U jediničnim cijenama je uračunato:</t>
  </si>
  <si>
    <t>Izmjene je potrebno izvršiti na gradilištu, nakon izvedbe, obračunato prema građevinskim normama. Eventualne nejasnoće oko načina izmjene ili obračuna izvoditelj je dužan razjasniti sa nadzornim inženjerom prije samog pristupanja izvođenju.</t>
  </si>
  <si>
    <t xml:space="preserve"> ZIDARSKI RADOVI</t>
  </si>
  <si>
    <t>KERAMIČARSKI RADOVI</t>
  </si>
  <si>
    <t>sva potrebna čišćenja, kod svih građevinskih i obrtničkih radova, u tijeku izvođenja, dnevno (nakon završetka rada) uključiti u jedinične cijene stavki, tj. neće se posebno plaćati.</t>
  </si>
  <si>
    <t>B.</t>
  </si>
  <si>
    <t>Nacrti, detalji, Program osiguranja kontrole i kvalitete i ovaj troškovnik sa općim uvjetima čine cjelinu projekta.</t>
  </si>
  <si>
    <t>PRIPREMNI I ZAVRŠNI RADOVI</t>
  </si>
  <si>
    <t>- sve troškove nabave i dopreme svog potrebnog materijala odgovarajuće kvalitete</t>
  </si>
  <si>
    <t>- sav rad u radionici sa dostavom</t>
  </si>
  <si>
    <t xml:space="preserve">- montažu </t>
  </si>
  <si>
    <t>- sve horizontalne i vertikalne transporte do mjesta ugradbe</t>
  </si>
  <si>
    <t>- ostakljenje vrstom stakla naznačenom na pojedinoj stavci</t>
  </si>
  <si>
    <t>- sva priručna pomagala prema propisima HTZ mjera</t>
  </si>
  <si>
    <t>Prilikom izvedbe limarskih radova treba se u svemu pridržavati sljedećih propisa:</t>
  </si>
  <si>
    <t xml:space="preserve">• Pravilnik o zaštiti na radu u građevinarstvu </t>
  </si>
  <si>
    <t>• Pravilnik o tehničkim mjerama i uvjetima za završne radove u građevinarstvu</t>
  </si>
  <si>
    <t>Različite vrste metala koje se u prisutnosti vlage uslijed elektrolitičkih pojava međusobno razaraju ne smiju se međusobno dodirivati, već se njihovi spojevi moraju osigurati olovnim limom. Sva učvršćenja i povezivanja moraju se izvesti tako da konstrukcija  bude sigurna od oluja i da pojedini dijelovi mogu nesmetano raditi uslijed promjene temperature. Mekani limovi spajaju se utorenjem ili temeljenjem, a srednje tvrdi i tvrdi utorenjem ili zakivanjem i lemljenjem. Širina lemljenih šavova mora biti najmanja 15mm. Kod pokrova vijenca, obruba i sl. ispod lima na podlogu se obavezno polaže krovna ljepenka.</t>
  </si>
  <si>
    <t>Za učvršćivanje (kuke, zakovice, jahači, čavli, vijci, i sl.) treba primijeniti:</t>
  </si>
  <si>
    <t>• Za pocinčani lim -dobro pocinčana spojna sredstva</t>
  </si>
  <si>
    <t>• Za bakreni lim -bakrena spojna sredstva</t>
  </si>
  <si>
    <t>Ispod lima koji se postavlja na beton, drvo ili žbuku treba postaviti sloj bitumenske ljepenke, čija su dobava i postava uključeni u jediničnu cijenu. Kod bakrenih limova nije dozvoljeno lemljenje.</t>
  </si>
  <si>
    <t xml:space="preserve">HRN B.D1.300-306 - zidne keramičke pločice ili jednakovrijedno, </t>
  </si>
  <si>
    <t xml:space="preserve">HRN B.D1.100-101 - podne keramičke pločice ili jednakovrijedno, </t>
  </si>
  <si>
    <t xml:space="preserve">HRN U.F2.011-tehnički uvjeti za izvođenje keramičarskih radova ili jednakovrijedno, </t>
  </si>
  <si>
    <t>HRN U.F2.024-80. Završni radovi u građevinarstvu ili jednakovrijedno,</t>
  </si>
  <si>
    <t>Potrebno se pridržavati slijedećih normi i propisa:</t>
  </si>
  <si>
    <t>Pravilnik o tehničkim normativima za izvođenje završnih radova u građevinarstvu (Sl.list 21/90).</t>
  </si>
  <si>
    <t>RADOVI DEMONTAŽE i RUŠENJA</t>
  </si>
  <si>
    <t>RADOVI ODVODNJE</t>
  </si>
  <si>
    <t>VODOVODNA INSTALACIJA</t>
  </si>
  <si>
    <t>SVEUKUPNA REKAPITULACIJA</t>
  </si>
  <si>
    <t>ELEKTROINSTALACIJE</t>
  </si>
  <si>
    <t>Izvoditelj radova mora se gornjih navoda strogo pridržavati kako bi se postigla zahtijevana kvaliteta izvođenja radova. Ukoliko izvoditelj radova ipak dopremi na građevinu materijal bez odgovarajućeg certifikata o kvaliteti materijala, dužan je prije ugradbe dopremljenog materijala o svom trošku dobaviti propisana uvjerenja o kvaliteti. Ukoliko spomenutim standardima ili tehničkim propisima nisu utvrđeni boja, veličina, sastav, zrnatost, čvrstoća, specifična težina, toplinska, zvučna i difuzna vidljivost ili druge fizikalne ili kemijske karakteristike materijala, izvoditelj radova je obvezan po nalogu projektanta ili nadzornog inženjera, kao i po nalogu investitora ugraditi materijal odgovarajućih osobina uobičajenih za odnosni materijal.</t>
  </si>
  <si>
    <r>
      <t>- minimalna zaštita cinkom od 220 g/m</t>
    </r>
    <r>
      <rPr>
        <b/>
        <vertAlign val="superscript"/>
        <sz val="12"/>
        <rFont val="Calibri"/>
        <family val="2"/>
        <charset val="238"/>
      </rPr>
      <t>2</t>
    </r>
  </si>
  <si>
    <r>
      <t>Brtve:</t>
    </r>
    <r>
      <rPr>
        <sz val="12"/>
        <rFont val="Calibri"/>
        <family val="2"/>
        <charset val="238"/>
      </rPr>
      <t xml:space="preserve"> Sve brtve ugrađene u profile i za ustakljenje moraju biti originalne proizvodnje za pripadajući profil, bez nastavljanja, a u uglovima postavljeni originalni uglovni prelazni komadi. Sa strana špaleta krajevi su uzdignuti uza zid i postavljeni ispod sloja žbuke ( montaža klupčice prije izvedbe špaleta). Obavezno kitanje prozirnim trajnoelastičnim kitom spoja klupčica-doprozornik i klupčica-zid. </t>
    </r>
    <r>
      <rPr>
        <b/>
        <sz val="11"/>
        <rFont val="Arial"/>
        <family val="2"/>
        <charset val="238"/>
      </rPr>
      <t/>
    </r>
  </si>
  <si>
    <r>
      <rPr>
        <b/>
        <sz val="12"/>
        <rFont val="Calibri"/>
        <family val="2"/>
        <charset val="238"/>
      </rPr>
      <t xml:space="preserve">Proizvodne i radioničke sheme i detalje </t>
    </r>
    <r>
      <rPr>
        <sz val="12"/>
        <rFont val="Calibri"/>
        <family val="2"/>
        <charset val="238"/>
      </rPr>
      <t xml:space="preserve">dužan je razraditi izvođač temeljem provjere podloge na objektu, opisa stavaka, shema i općih detalja sadržanih u ovom projektu te ih pravovremeno dostaviti projektantu i nadzornom inženjeru na ovjeru. </t>
    </r>
  </si>
  <si>
    <r>
      <t xml:space="preserve">Ugradnja: </t>
    </r>
    <r>
      <rPr>
        <sz val="12"/>
        <rFont val="Calibri"/>
        <family val="2"/>
        <charset val="238"/>
      </rPr>
      <t xml:space="preserve">Na spoju s vanjskim zidom koristiti s unutrašnje strane vodonepropusne i paronepropusne tipske brtve, a s vanjske strane vodonepropusne i paropropusne tipske brtve, prema smjernicama RAL montaže. </t>
    </r>
  </si>
  <si>
    <r>
      <t xml:space="preserve">Sadržaj cijene: </t>
    </r>
    <r>
      <rPr>
        <sz val="12"/>
        <rFont val="Calibri"/>
        <family val="2"/>
        <charset val="238"/>
      </rPr>
      <t>Sve jedinične cijene sadrže kompletnu radioničku izradu, dopremu na gradilište, raznašanje po pozicijama te ugradnju u skladu s općim uvjetima troškovnika</t>
    </r>
  </si>
  <si>
    <t>RADOVI DEMONTAŽE I RUŠENJA</t>
  </si>
  <si>
    <t xml:space="preserve">U jedinične cijene stavki obavezno uključiti sve nabave, transporte i ugradnje materijala, sav potreban rad, pomoćne i prethodne radnje, kao što je gletanje; osnovni i pomoćni materijal, pomoćnu skelu (rad na visini) i sl. </t>
  </si>
  <si>
    <t>Za sve stavke limenih radova traži se lim sljedeće kvalitete:</t>
  </si>
  <si>
    <t>Vrsta morta propisana je troškovničkim opisom. Upotrijebljeni dodaci koji služe za poboljšavanje ugradljivosti morta, za postizanje nepromočivosti ili poboljšanje kemijskih i mehaničkih svojstava, moraju odgovarati utvrđenim standardima i dokumentiranim odgovarajućim atestima. Mort mora odgovarati standardima:</t>
  </si>
  <si>
    <t>Sav upotrijebljeni materijal i fini građevinski proizvodi moraju odgovarati postojećim tehničkim propisima i HR normama ili jednakovrijedno. Provjeriti ateste o kvaliteti materijala. Svi profili i limovi trebaju biti odmašćeni i odstranjena hrđa. Svi spojevi trebaju biti izvedeni u skladu s pravilima struke.</t>
  </si>
  <si>
    <t>OPĆI UVJETI GRAĐEVINSKO - OBRTNIČKIH RADOVA</t>
  </si>
  <si>
    <t xml:space="preserve">TROŠKOVNIK GRAĐEVINSKO - OBRTNIČKIH RADOVA </t>
  </si>
  <si>
    <t>GRAĐEVINSKO - OBRTNIČKI RADOVI</t>
  </si>
  <si>
    <t>m'</t>
  </si>
  <si>
    <t>kom.</t>
  </si>
  <si>
    <r>
      <t>m</t>
    </r>
    <r>
      <rPr>
        <vertAlign val="superscript"/>
        <sz val="12"/>
        <rFont val="Calibri"/>
        <family val="2"/>
        <charset val="238"/>
      </rPr>
      <t>2</t>
    </r>
  </si>
  <si>
    <t>ČIŠĆENJE GRADILIŠTA TIJEKOM RADOVA</t>
  </si>
  <si>
    <t xml:space="preserve">Čišćenje gradilišta tijekom radova. </t>
  </si>
  <si>
    <t>kompl.</t>
  </si>
  <si>
    <t>ZAVRŠNO ČIŠĆENJE GRADILIŠTA</t>
  </si>
  <si>
    <t>Čišćenje gradilišta nakon dovršenja radova. U stavku uključeno čišćenje i pranje svih elemenata (prozori, klupčice, podovi) u zoni radova.</t>
  </si>
  <si>
    <t>m²</t>
  </si>
  <si>
    <t>DEMONTAŽA INSTALACIJA I OPREME</t>
  </si>
  <si>
    <t>a)</t>
  </si>
  <si>
    <t>b)</t>
  </si>
  <si>
    <t>c)</t>
  </si>
  <si>
    <t>d)</t>
  </si>
  <si>
    <t>m³</t>
  </si>
  <si>
    <t>OBIJANJE KERAM. PLOČICA I ŽBUKE SA ZIDOVA</t>
  </si>
  <si>
    <t>- zidovi</t>
  </si>
  <si>
    <t>- sokl</t>
  </si>
  <si>
    <t>- pod</t>
  </si>
  <si>
    <t>Obračun po m² gotove površine.</t>
  </si>
  <si>
    <t>Obračun po m'.</t>
  </si>
  <si>
    <t>Obračun po m² izvedene površine.</t>
  </si>
  <si>
    <t>LIČENJE ZIDOVA - disperzivna boja  (postojeći zid)</t>
  </si>
  <si>
    <t>- Za vanjsku i unutarnju žbuku: HRN EN 998-1 ili jednakovrijedno.</t>
  </si>
  <si>
    <t>Sve radove na demontaži i rušenju potrebno je organizirati na siguran način i u dogovoru s korisnikom prostora. Sav upotrebljiv materijal odložiti na mjesto koje odredi Investitor. Svim demontažama, obijanjima žbuke i probijanjima treba pristupiti pažljivo i to u pravilu s ručnim alatima. Nakon provedenih pripremnih radova, rušenja na građevini vrši se prema unaprijed utvrđenom redoslijedu dogovorenom s nadzornim inženjerom.</t>
  </si>
  <si>
    <t xml:space="preserve">Obračun otpadnog materijala priznaje se u sraslom stanju. </t>
  </si>
  <si>
    <t>Ako izvođač kod izvedbe ovih  radova naiđe na nepredviđene radove treba odmah o tome  obavijestiti nadzornog inženjera.</t>
  </si>
  <si>
    <t>Jediničnom cijenom izvođač treba obuhvatiti sve potrebne radnje za demontažu i rušenje, odnosno obijanja sa svim prijenosima do skladišta ili privremene deponije otpadnog materijala i  odvozom na reciklažno dvorište za građevni ili EE otpad s plaćanjem svih naknada zbrinjavanja.</t>
  </si>
  <si>
    <t>UKUPNO (kn):</t>
  </si>
  <si>
    <t>PDV 25% (kn):</t>
  </si>
  <si>
    <t>SVEUKUPNO S PDV-om (kn):</t>
  </si>
  <si>
    <t>ODVOZ ŠUTE</t>
  </si>
  <si>
    <t>Obračun po m³ odvezene šute.</t>
  </si>
  <si>
    <t>REŽIJSKI SATI</t>
  </si>
  <si>
    <t>Radovi koji se izvode po nalogu nadzornog inženjera i evidentiraju se u građevni dnevnik.</t>
  </si>
  <si>
    <t>- režijski sati, NK radnik</t>
  </si>
  <si>
    <t>sat</t>
  </si>
  <si>
    <t>- režijski sati, KV radnik</t>
  </si>
  <si>
    <t>NACRTI IZVEDENOG STANJA</t>
  </si>
  <si>
    <t xml:space="preserve">Izrada nacrta izvedenog stanja po završetku radova. Nacrte izrađuje inženjer gradilišta, a ovjerava projektant i nadzorni inženjer. Izrađuju se nacrti izvedenog stanja svih instalacija (vodovod i odvodnja, strojarske instalacije, elektroinstalacije) na arhitektonskim podlogama izvedenog stanja. Predaje se naručitelju u printanom obliku u 3 primjerka, uvezano i plastificirano i u digitalnom obliku (pdf, dwg). </t>
  </si>
  <si>
    <t xml:space="preserve">KERAMIKA NA ZIDOVIMA </t>
  </si>
  <si>
    <t xml:space="preserve">KERAMIKA NA PODOVIMA </t>
  </si>
  <si>
    <t>TEHNIČKA ŠKOLA ZAGREB</t>
  </si>
  <si>
    <t>Palmotićeva ulica 84, Zagreb</t>
  </si>
  <si>
    <t>OIB: 90264326923</t>
  </si>
  <si>
    <t>DEMONTAŽA OGRIJEVNIH TIJELA</t>
  </si>
  <si>
    <t>MONTAŽA PRETHODNO DEMONTIRANE OPREME</t>
  </si>
  <si>
    <t>UNUTARNJA PVC STOLARIJA</t>
  </si>
  <si>
    <t>Izrada, doprema i ugradnja unutarnje PVC stolarije.  U stavci je uključena pomoćna skela za montažu. U svemu prema pripadajućoj shemi iz projekta.</t>
  </si>
  <si>
    <t>DEMONTAŽA SANITARNE OPREME</t>
  </si>
  <si>
    <t>- umivaonik sa sifonom i zidnom mješalicom.</t>
  </si>
  <si>
    <t>DEMONTAŽA VODOVODNE INSTALACIJE</t>
  </si>
  <si>
    <t>DEMONTAŽA ODVODNE INSTALACIJE</t>
  </si>
  <si>
    <t>Štemanje zida i demontaža dotrajale vodovodne instalacije u zidovima od opeke, iznošenje iz građevine i odvoz na reciklažno dvorište za građevni otpad s plaćanjem svih naknada zbrinjavanja. Vodovodne cijevi Ø20 - 32.</t>
  </si>
  <si>
    <t>ODVODNE CIJEVI</t>
  </si>
  <si>
    <t>DN50 mm</t>
  </si>
  <si>
    <t xml:space="preserve">Dobava i montaža cijevi od POLYPROPILENA za izvedbu unutarnje kanalizacije, uključivo materijal za brtvljenje. Fazonski komadi u metraži cijevi. Obračun po m' ugrađene cijevi. </t>
  </si>
  <si>
    <t>PRIKLJUČAK NA POSTOJEĆU ODVODNJU</t>
  </si>
  <si>
    <t>Izvedba priključaka na postojeću odvodnju.</t>
  </si>
  <si>
    <t>ŠLICANJE ZIDOVA</t>
  </si>
  <si>
    <t>Šlicanje zidova  radi postave instalacije vodovoda i odvodnje. Šlicanje se izvodi u širini cca 10-15 cm, u dubini do 10 cm.</t>
  </si>
  <si>
    <t xml:space="preserve">Dobava i montaža cijevi za sanitarni vodovod izrađenih iz PPR cijevi za vodu i fitinga za razvod sanitarne hladne i tople vode, uključivo toplinska izolacija cijevi minimalne debljine 6 mm od vulkanizirane sintetičke gume zatvorenih ćelija. Cijev je radne max. temperature 95°C (60°C pri 10 bara) i minimalnog nazivnog radnog tlaka 20 bara (PN20). Instalacija se ugrađuje sukladno prema DIN-u 1988 ili jednakovrijedno, te higijenskim zahtjevima koji se reguliraju propisima DIN-a 1988-2 i DIN-a 4753 ili jednakovrijedno. Po m' cijevi obračunati obujmice i sav ostali materijal za pričvršćenje cijevnog sustava. </t>
  </si>
  <si>
    <t>PPR 20x3.4mm</t>
  </si>
  <si>
    <t>CIJEVI ZA VODOVOD</t>
  </si>
  <si>
    <t>TOPLINSKA IZOLACIJA CIJEVI</t>
  </si>
  <si>
    <t>Dobava i montaža toplinske izolacije vodovodnih cijevi od vulkanizirane sintetičke gume zatvorenih ćelija.</t>
  </si>
  <si>
    <t>Ø25 mm (D40)</t>
  </si>
  <si>
    <t>PODŽBUKNI VENTIL</t>
  </si>
  <si>
    <t>Dobava i montaža zapornog podžbuknog ventila s poniklanom kapom i rozetom.</t>
  </si>
  <si>
    <t>KUTNI VENTIL</t>
  </si>
  <si>
    <t>TLAČNA PROBA</t>
  </si>
  <si>
    <t>Hladna tlačna proba na tlak od 15 bara, te kompletne instalacije na 6 bara, uz prisustvo nadzornog inženjera. Ispitivanje se vrši tlačenjem instalacije u skladu s tehničkim uputama proizvođača instalacija. Za vrijeme ispitivanja manometar ne smije pokazati pad tlaka.</t>
  </si>
  <si>
    <t>UMIVAONIK</t>
  </si>
  <si>
    <t>ELEKTRIČNI BOJLER</t>
  </si>
  <si>
    <t>Dobava i montaža zapornog kutnog ventila  1/2" - 3/8" s rozetom. Ugrađuje se kod umivaonika i sudopera. Obračun po komadu ugrađenog ventila.</t>
  </si>
  <si>
    <t>k.č.br. 7476, k.o. 335240, CENTAR</t>
  </si>
  <si>
    <t xml:space="preserve">Zaštita otvora, odnosno postojeće stolarije koja se zadržava zaštitnom folijom. U cijeni je sav rad, materijal i pomoćni materijal. Obračun po m² zaštićenog otvora. </t>
  </si>
  <si>
    <t>ZAŠTITA POSTOJEĆE STOLARIJE</t>
  </si>
  <si>
    <t>- 160/60 cm</t>
  </si>
  <si>
    <t>Pažljiva demontaža pločastog radijatora i deponiranje na privremenoj deponiji radi naknadne ugradnje.</t>
  </si>
  <si>
    <t>Radijator dimenzija:</t>
  </si>
  <si>
    <t>el.bojler, V= 5L</t>
  </si>
  <si>
    <t>unutarnja klima jedinica</t>
  </si>
  <si>
    <t>- jednokrilna vrata, dim. 82/205 cm</t>
  </si>
  <si>
    <t>DEMONTAŽA I ODVOZ UNUTARNJE STOLARIJE</t>
  </si>
  <si>
    <t>DEMONTAŽA I ODVOZ VANJSKE STOLARIJE I BRAVARIJE</t>
  </si>
  <si>
    <t xml:space="preserve">Demontaža unutarnje drvene stolarije (u zoni zahvata).  U stavci je uključena pomoćna skela za demontažu, iznošenje iz građevine i odvoz na reciklažno dvorište za građevni otpad s plaćanjem svih naknada zbrinjavanja. </t>
  </si>
  <si>
    <t xml:space="preserve">Demontažavanjske stolarije i bravarije (u zoni zahvata).U stavci je uključena pomoćna skela za demontažu, iznošenje iz građevine i odvoz na reciklažno dvorište za građevni otpad s plaćanjem svih naknada zbrinjavanja. </t>
  </si>
  <si>
    <t>- dvostruki drveni prozor, dim. 136/219 cm</t>
  </si>
  <si>
    <t>- PVC prozor, dim. 134/207 cm</t>
  </si>
  <si>
    <t>- čelični prozor sa zaštitnom rešetkon na visini od 232 cm od poda , dim. 138/95 cm</t>
  </si>
  <si>
    <t>OBIJANJE ŽBUKE SA ZIDOVA</t>
  </si>
  <si>
    <t xml:space="preserve">Strojno i ručno obijanje keramičkih pločica i žbuke sa zidova.  Visina opločenja keramikom od 1,8 m. Prosječna debljina žbuke je 3 cm.  U stavci je uključeno iznošenje iz građevine i odvoz na reciklažno dvorište za građevni otpad s plaćanjem svih naknada zbrinjavanja. </t>
  </si>
  <si>
    <t>DEMONTAŽA KLUPČICA</t>
  </si>
  <si>
    <t>Demontaža unutarnjih i vanjskih klupčica  s odvozom na reciklažno dvorište za građevni otpad s plaćanjem svih naknada zbrinjavanja.</t>
  </si>
  <si>
    <t>ZIDARSKA OBRADA VANJSKE ŠPALETE</t>
  </si>
  <si>
    <t>ŽBUKANJE UNUTRAŠNJIH ZIDOVA</t>
  </si>
  <si>
    <t>VANJSKA PVC STOLARIJA</t>
  </si>
  <si>
    <t>Izrada, doprema i ugradnja vanjske PVC stolarije.  U stavci je uključena pomoćna skela za montažu. U svemu prema pripadajućoj shemi iz projekta.</t>
  </si>
  <si>
    <t>prozor, dim. 136/219 cm</t>
  </si>
  <si>
    <t>prozor, dim. 134/207 cm</t>
  </si>
  <si>
    <t>prozor, dim. 138/95 cm</t>
  </si>
  <si>
    <t>UNUTRAŠNJE PROZORSKE KLUPČICE</t>
  </si>
  <si>
    <t>STOLARIJA</t>
  </si>
  <si>
    <t>PROZORSKE KLUPČICE</t>
  </si>
  <si>
    <t>-RŠ 30 cm</t>
  </si>
  <si>
    <t>- sokl u ostalim prostorijama, visine 10 cm</t>
  </si>
  <si>
    <t>umivaonik sa zidnom mješalicom</t>
  </si>
  <si>
    <t>sudoper sa zidnom mješalicom</t>
  </si>
  <si>
    <t>Demontaža raznih elemenata unutar zone radova i predaja naručitelju.</t>
  </si>
  <si>
    <r>
      <t>Strojno i ručno obijanje žbuke s postojećih zidova. Prosječna debljina žbuke 3 cm. U stavci je uključeno iznošenje iz građevine i odvoz na reciklažno dvorište za građevni otpad s plaćanjem svih naknada zbrinjavanja. Obračun po m² obijene podloge.</t>
    </r>
    <r>
      <rPr>
        <b/>
        <sz val="12"/>
        <rFont val="Calibri"/>
        <family val="2"/>
        <charset val="238"/>
      </rPr>
      <t/>
    </r>
  </si>
  <si>
    <t>IZRADA PRODORA U ZIDU</t>
  </si>
  <si>
    <t>Žbukanje unutrašnjih zidova od opeke tvornički spravljenim vapneno-cementnim mortom, prosječne debljine 3-5 cm. Izvodi se u 2 sloja, prvi sloj nivelirajući, za zapunjavanje neravnina u zidovima. Prije žbukanja sve površine prskati rijetkim cementnim mortom (cementni špric). Na sve bridove ugrađuju se kutni profili od pocinčanog lima. Stavka uključuje dobavu i transport svog potrebnog materijala i izradu pokretne skele. Visina prostorija do 3,30 m.</t>
  </si>
  <si>
    <t xml:space="preserve">Zidarska obrada vanjskih špaleta produžnim cementnim mortom M-25 (1:2.6) uz prethodno špricanje cementnim mortom, nakon demontaže vanjske stolarije i priprema otvora za ugradnju nove stolarije. Špalete prosječne širine 10-30 cm. Debljina žbuke 3-5 cm. </t>
  </si>
  <si>
    <t>Dobava materijala,izrada i postava  unutrašnjih PVC klupčica. Širina klupčice do 40 cm. Obračun po m' ugrađene klupčice.</t>
  </si>
  <si>
    <t xml:space="preserve">Dobava materijala, impregniranje i čišćenje podloge te 2x gletanje i 2x ličenje disperzivnom bojom u tonu po izboru korisnika. Izvodi se do visine 3,30 m od poda. Dobava i ugradba potrebnog materijala, zaštita stolarije, opreme i uređaja i radna skela uključeni u stavku. </t>
  </si>
  <si>
    <t>RAZBIJANJE I UKLANJANJE SLOJEVA PODA</t>
  </si>
  <si>
    <t>Ručno i strojno uklanjanje slojeva poda.  U stavci je uključeno iznošenje šute iz građevine s odvozom na reciklažno dvorište za građevni otpad s plaćanjem svih naknada zbrinjavanja.</t>
  </si>
  <si>
    <t>- keramičke pločice</t>
  </si>
  <si>
    <t>- cementni estrih, prosječne debljine 7 cm</t>
  </si>
  <si>
    <r>
      <t>m</t>
    </r>
    <r>
      <rPr>
        <vertAlign val="superscript"/>
        <sz val="12"/>
        <rFont val="Calibri"/>
        <family val="2"/>
        <charset val="238"/>
      </rPr>
      <t>3</t>
    </r>
  </si>
  <si>
    <t>CEMENTNI ESTRIH</t>
  </si>
  <si>
    <t>Izvedba cementnog estriha M 30 debljine 5 cm. Rad obuhvaća dobavu materijala, unutrašnji transport i izradu podloge. Stavka uključuje pripremu površine, razastiranje i ugradbu podloge, završnu obradu prema uvjetima za polaganje poda i zaštitu. Cementni estrih se armira PP vlakancima ili armaturnom mrežom Q-131. U stavku je uključena i izrada reške na mjestima sudara sa zidovima, stupovima i ostalim vertikalnim elementima konstrukcije s umetkom od ekspandiranog polistirena d=1 cm.</t>
  </si>
  <si>
    <t>- zid u kuhinji do visine 150 cm od gotovoga poda</t>
  </si>
  <si>
    <t>Dobava i polaganje podnih protukliznih keramičkih pločica 1. klase, klase protukliznosti R10, debljina 8-10 mm, dimenzija 30/30 do 60/60 cm,  ljepljenje visokofleksibilnim ljepilom minimalne klase fleksibilnosti S1, na novoizvedeni cementni estrih.  Fuge širine 3 mm, boja po izboru projektanata. Boja pločice iz standarnde RAL karte prozvođača.</t>
  </si>
  <si>
    <r>
      <t>Dobava i polaganje zidnih keramičkih pločica, 1. klase, debljina 7-8 mm, dimenzije 30/30 do 60/60 cm,  ljepljenjem visokofleksibilnim ljepilom, na novoizvedenu žbuku. Fuge širine 3 mm, boja po izboru projektanata. Boja pločice iz standarnde RAL karte prozvođača.</t>
    </r>
    <r>
      <rPr>
        <b/>
        <sz val="12"/>
        <color rgb="FFFF0000"/>
        <rFont val="Calibri"/>
        <family val="2"/>
        <charset val="238"/>
      </rPr>
      <t/>
    </r>
  </si>
  <si>
    <t>Stavka obuhvaća prikupljanje nespecifiranog otpadnog građevinskog i ostalog materijala, utovar i odvoz na trajnu deponiju uz plaćanje svih pristojbi.</t>
  </si>
  <si>
    <t>Dobava materijala, izrada i postava  vanjskih limenih klupčica na prozorima. Klupčica završava okapnicom odmaknutom od gotove fasade 3 cm. Stavka uključuje držače za lim, te sva brtvljenja spojeva sa prozorima i fasadom trajno elastičnim kitom. Aluminijski plastificiran lim debljine 2,00 mm.</t>
  </si>
  <si>
    <t>- radijator dimenzija 160/60 cm</t>
  </si>
  <si>
    <t>- unutarnja klima jedinica</t>
  </si>
  <si>
    <t>Prijenos s privremene deponije i montaža prethodno demontirane opreme, te stavljanje u ispravno radno stanje</t>
  </si>
  <si>
    <t>- sudoper sa sifonom i zidnom mješalicom.</t>
  </si>
  <si>
    <t xml:space="preserve">Prethodno svim radovima potrebno je zatvoriti glavni ventil vodovoodne instalacije. Demontaža dotrajale sanitarne opreme, iznošenje iz građevine i odvoz na reciklažno dvorište za građevni otpad s plaćanjem svih naknada zbrinjavanja. </t>
  </si>
  <si>
    <t>Štemanje zida i demontaža dotrajale odvodne instalacije u zidovima od opeke, iznošenje iz građevine i odvoz na reciklažno dvorište za građevni otpad s plaćanjem svih naknada zbrinjavanja. Odovodne cijevi Ø50.</t>
  </si>
  <si>
    <t>- veličina 420x340 mm</t>
  </si>
  <si>
    <t>Dobava i ugradnja umivaonika od keramike I klase u kompletu s ogledalom (dim. 60x80 cm) i etažerom. Stavka uključuje dobavu i ugradnju vijaka i tipli za montažu na zid, silikonski kit za brtvljenje, zidnu mješalicu za toplu i hladnu vodu, kutne ventile, te odljevnu garnituru.  Obračun po ugrađenom kompletu.</t>
  </si>
  <si>
    <t>SANITARNA i KUHINJSKA OPREMA</t>
  </si>
  <si>
    <t>V= 5L, P=2kW</t>
  </si>
  <si>
    <t>SUDOPER</t>
  </si>
  <si>
    <t>VENTILACIJA</t>
  </si>
  <si>
    <t>TROŠKOVNIK INSTALATERSKIH RADOVA</t>
  </si>
  <si>
    <t>INSTALATERSKI RADOVI</t>
  </si>
  <si>
    <t>Dobava i ugradnja ugradbenog jednokoritnog sudopera od nehrđajučeg čelika dimenzija 600x600x155 mm, veličine korita 400x400 mm. Stavka uključuje dobavu i ugradnju vijaka i tipli za montažu, silikonski kit za brtvljenje, mješalicu za toplu i hladnu vodu, kutne ventile, te odljevnu garnituru. Obračun po ugrađenom kompletu.</t>
  </si>
  <si>
    <t>Izrada kružnog prodora kroz zid od opeke debljine 50-60 cm za prolaz ventilacijske cijevi promjera 100 mm. U stavci je uključeno iznošenje šute iz građevine i odvoz na reciklažno dvorište za građevni otpad s plaćanjem svih naknada zbrinjavanja.</t>
  </si>
  <si>
    <t>Dobava i montaža fleksibilne cijevi izrađene iz laminirane troslojne AL-folije, ukupne debljine 45 mm, ojačane čeličnom žicom, nazivne dimenzije Ø100 mm.</t>
  </si>
  <si>
    <t>Dobava i montaža sitnog montažnog i potrošnog materijala kao što su vijci, tipli, ovjesni i pričvrsni materijal (obujmice, konzole, nosači, stope, flahovi i sl.), materijal za autogeno varenje i dr.</t>
  </si>
  <si>
    <t>KUHINJSKI BLOK</t>
  </si>
  <si>
    <t>Kuhinjski blok sadrži:</t>
  </si>
  <si>
    <t>- u donjoj zoni do visine 80 cm drvene elemente s dvokrilnim vratima (ispod sudopera i radne ploče)</t>
  </si>
  <si>
    <t>- u donjoj zoni do visine 80 cm drvene ladice (ispod radne ploče)</t>
  </si>
  <si>
    <t>U kompletu je uključen sav spojni materijal, okov, izvlačni mehanizmi, kromirane ručke, silikonski kit za brtvljenje, sve do pune funkcionalnosti.</t>
  </si>
  <si>
    <t>Izrada, dobava i ugradnja kuhinjskog bloka dimenzija 162šx63,5dx87v cm.  Materijal izrade je iveral u drvnom ili jednobojnom dekoru, debljine minimalno 18 mm. Radna ploča debljine minimalno 38 mm, izrezana i kantirana za sudoper. Na spoju radne ploče i zida postavlja se kutna lajsna od aluminija.</t>
  </si>
  <si>
    <t>Demontaža prekidača, razvodnih kutija i ostalog pomoćnog materijala</t>
  </si>
  <si>
    <t>NS</t>
  </si>
  <si>
    <t>Demontaža i odspajanje postojećih ugradnih i nadgradnih svjetiljki</t>
  </si>
  <si>
    <t>Dobava i polaganje u PVC kanalicu kabela za napajanje potrošača uključivo:</t>
  </si>
  <si>
    <t>NYM 3x1,5mm2</t>
  </si>
  <si>
    <t>NYM 3x2,5mm2</t>
  </si>
  <si>
    <t>Dobava, montaža i spajanje podžbuknih prekidača 230V/10A , 2-modularni komplet sastavljen od:</t>
  </si>
  <si>
    <t>Podžbukna kutija za 2 modula</t>
  </si>
  <si>
    <t>Nosač za 2 modula</t>
  </si>
  <si>
    <t>Prekidač obični 2M, 10A</t>
  </si>
  <si>
    <t>Okvir za 2 modula</t>
  </si>
  <si>
    <t>Dobava i montaža nadgradne razvodne kutije dimenzija 80x80mm, IP44, stavkom obuhvatiti, montažni pribor (tiple i vijke) i bušenje zidova za tiple .</t>
  </si>
  <si>
    <t>Dobava, montaža i spajanje podžbuknih priključnica 230V/16A , 2-modularni komplet sastavljen od:</t>
  </si>
  <si>
    <t>Jednofazna schuko priključnica 230V/16A, 2p+PE</t>
  </si>
  <si>
    <t>Dobava i montaža kutije za izjednačenje potencijala.</t>
  </si>
  <si>
    <t>Dobava i polaganje voda H07V-K 1G6mm2 između razdjelnika i kutije za izjednačenje potencijala, te za uzemljenje metalnih konstrukcija.</t>
  </si>
  <si>
    <t>Izrada spoja za metalnu masu.</t>
  </si>
  <si>
    <t>Sitni potrošni materijal i pribor.</t>
  </si>
  <si>
    <t>Ispitivanje i kontrola električne instalacije obzirom na:</t>
  </si>
  <si>
    <t>Funkcionalno ispitivanje električnih instalacija</t>
  </si>
  <si>
    <t>Provjera zaštite od direktnog dodira dijelova pod naponom</t>
  </si>
  <si>
    <t>Provjera zaštite od indirektnog dodira</t>
  </si>
  <si>
    <t>Ispitivanje otpora izolacije vodiča i kabela</t>
  </si>
  <si>
    <t>Ispitivanje neprekinutosti zaštitnog vodiča, te izjednačenja potencijala</t>
  </si>
  <si>
    <t>Ispitivanje rasvjete unutar objekta</t>
  </si>
  <si>
    <r>
      <rPr>
        <b/>
        <sz val="12"/>
        <rFont val="Calibri"/>
        <family val="2"/>
        <charset val="238"/>
      </rPr>
      <t>NAPOMENA:</t>
    </r>
    <r>
      <rPr>
        <sz val="12"/>
        <rFont val="Calibri"/>
        <family val="2"/>
        <charset val="238"/>
      </rPr>
      <t xml:space="preserve"> Postojeću opremu koja je demontirana potrebno je uz zapsinik o predaji predati naručitelju.</t>
    </r>
  </si>
  <si>
    <t>Dobava i montaža električnog bojlera ispod umivaonika, sa svim spojnim materijalom, kromiranim crijevima, do pune funkcionalnosti. Minimalni energetski razred A.</t>
  </si>
  <si>
    <t>ZIDARSKI RADOVI</t>
  </si>
  <si>
    <t>Prilikom izvedbe stolarskih radova opisanih ovim troškovnikom izvoditelj radova mora se pridržavati svih uvjeta i opisa iz troškovnika kao i važećih propisa. Prije izrade stolarije izvoditelj je dužan izvršiti pojedinačne izmjere na građevini i prema tim izmjerama izraditi novu stolariju.</t>
  </si>
  <si>
    <r>
      <t xml:space="preserve">Staklo:  </t>
    </r>
    <r>
      <rPr>
        <sz val="12"/>
        <rFont val="Calibri"/>
        <family val="2"/>
        <charset val="238"/>
      </rPr>
      <t xml:space="preserve">Za izradu vanjskih prozora, stijena i vrata, ako to nije drugačije u shemi naznačeno, mora se upotrebljavati </t>
    </r>
    <r>
      <rPr>
        <b/>
        <sz val="12"/>
        <rFont val="Calibri"/>
        <family val="2"/>
        <charset val="238"/>
      </rPr>
      <t xml:space="preserve">dvoslojno IZO staklo (4+16Ar+4lowE) </t>
    </r>
    <r>
      <rPr>
        <sz val="12"/>
        <rFont val="Calibri"/>
        <family val="2"/>
        <charset val="238"/>
      </rPr>
      <t xml:space="preserve">s maksimalnim dopuštenim koeficijentom prolaska topline: </t>
    </r>
    <r>
      <rPr>
        <b/>
        <sz val="12"/>
        <rFont val="Calibri"/>
        <family val="2"/>
        <charset val="238"/>
      </rPr>
      <t>Ug ≤ 1,1 W/M²k.</t>
    </r>
  </si>
  <si>
    <t xml:space="preserve">Koeficijent prolaza topline cijelog otvora: Uw,dop ≤ 1,6 W/m²K. </t>
  </si>
  <si>
    <r>
      <t xml:space="preserve">Roleta: </t>
    </r>
    <r>
      <rPr>
        <sz val="12"/>
        <rFont val="Calibri"/>
        <family val="2"/>
        <charset val="238"/>
      </rPr>
      <t xml:space="preserve">Toplinsko izolirana kutija sa aluminijskim lamelama. Stjenka kutije </t>
    </r>
    <r>
      <rPr>
        <b/>
        <sz val="12"/>
        <rFont val="Calibri"/>
        <family val="2"/>
        <charset val="238"/>
      </rPr>
      <t xml:space="preserve">U ≤ 0,6 W/m²K. </t>
    </r>
  </si>
  <si>
    <t>Minimalni razred zrakopropusnosti 2 prema HRN EN 12207 ili jednakovrijedno.</t>
  </si>
  <si>
    <r>
      <t xml:space="preserve">Završna obrada: </t>
    </r>
    <r>
      <rPr>
        <sz val="12"/>
        <rFont val="Calibri"/>
        <family val="2"/>
        <charset val="238"/>
      </rPr>
      <t>plastifikacija u RAL 9010.</t>
    </r>
  </si>
  <si>
    <r>
      <t xml:space="preserve">Profili:  </t>
    </r>
    <r>
      <rPr>
        <sz val="12"/>
        <rFont val="Calibri"/>
        <family val="2"/>
        <charset val="238"/>
      </rPr>
      <t xml:space="preserve">Za izradu vanjskih prozora, stijena i vrata moraju se upotrebljavati profili s maksimalnim dopuštenim koeficijentom prolaska topline: </t>
    </r>
    <r>
      <rPr>
        <b/>
        <sz val="12"/>
        <rFont val="Calibri"/>
        <family val="2"/>
        <charset val="238"/>
      </rPr>
      <t>Uf  ≤ 1,4 W/m²K.</t>
    </r>
  </si>
  <si>
    <r>
      <t>Dobava i montaža nape od nehrđajučeg čelika s kasetnim aluminijskim perivim filterom i integriranom LED rasvjetom. Dimenzija nape 600šx470dx130v mm. Kapacitet isisavanja zraka 282-362 m</t>
    </r>
    <r>
      <rPr>
        <vertAlign val="superscript"/>
        <sz val="12"/>
        <rFont val="Calibri"/>
        <family val="2"/>
        <charset val="238"/>
      </rPr>
      <t>3</t>
    </r>
    <r>
      <rPr>
        <sz val="12"/>
        <rFont val="Calibri"/>
        <family val="2"/>
        <charset val="238"/>
      </rPr>
      <t>/h. Minimalnog energetskog razreda E. Maksimalna razina buke 65 dB.</t>
    </r>
  </si>
  <si>
    <t>Dobava i montaža fiksne fasadne rešetke za izlaz zraka promjera Ø120 mm. Rešetka je proizvodena od visokokvalitetne nelomljive plastike.</t>
  </si>
  <si>
    <t>Dobava i montaža PVC kanalica dimenzija 20x20x2000m, stavkom obuhvatiti, montažni pribor (tiple i vijke) i bušenje zidova za tiple</t>
  </si>
  <si>
    <t>U stavci sve komplet.</t>
  </si>
  <si>
    <t>Dobava i polaganje voda H07V-K 1G4mm2 za izradu uzemljenja s kutije za izjednačenje potencijala.</t>
  </si>
  <si>
    <t>UREĐENJE PROSTORA KANTINE</t>
  </si>
  <si>
    <t>Sve radove treba izvesti prema tehničkim propisima i uputama projektanata i nadzornog inženjera. Prije početka radova potrebno je konstatirati zapisnički kvalitetu podloge na kojoj se izvode keramičarski radovi. To se odnosi na opločenje zidova.</t>
  </si>
  <si>
    <t>LIČENJE STROPOVA - disperzivna boja (postojeći strop)</t>
  </si>
  <si>
    <t xml:space="preserve">Dobava materijala, impregniranje i čišćenje podloge te 2x ličenje disperzivnom bojom u tonu po izboru korisnika. Visina prostorija do 3,30 m od poda. Dobava i ugradba potrebnog materijala, zaštita stolarije, opreme i uređaja i radna skela uključeni u stavku.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</si>
</sst>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n&quot;_-;\-* #,##0.00\ &quot;kn&quot;_-;_-* &quot;-&quot;??\ &quot;kn&quot;_-;_-@_-"/>
    <numFmt numFmtId="43" formatCode="_-* #,##0.00\ _k_n_-;\-* #,##0.00\ _k_n_-;_-* &quot;-&quot;??\ _k_n_-;_-@_-"/>
    <numFmt numFmtId="164" formatCode="General\."/>
    <numFmt numFmtId="165" formatCode="_-* #,##0.00_-;\-* #,##0.00_-;_-* &quot;-&quot;??_-;_-@_-"/>
  </numFmts>
  <fonts count="35" x14ac:knownFonts="1">
    <font>
      <sz val="10"/>
      <name val="Arial"/>
      <charset val="238"/>
    </font>
    <font>
      <sz val="11"/>
      <color theme="1"/>
      <name val="Calibri"/>
      <family val="2"/>
      <charset val="238"/>
      <scheme val="minor"/>
    </font>
    <font>
      <sz val="10"/>
      <name val="Arial"/>
      <family val="2"/>
      <charset val="238"/>
    </font>
    <font>
      <sz val="8"/>
      <name val="Arial"/>
      <family val="2"/>
      <charset val="238"/>
    </font>
    <font>
      <sz val="10"/>
      <name val="MS Sans Serif"/>
      <family val="2"/>
      <charset val="238"/>
    </font>
    <font>
      <b/>
      <sz val="12"/>
      <name val="Calibri"/>
      <family val="2"/>
      <charset val="238"/>
    </font>
    <font>
      <sz val="12"/>
      <name val="Calibri"/>
      <family val="2"/>
      <charset val="238"/>
    </font>
    <font>
      <sz val="12"/>
      <name val="Arial"/>
      <family val="2"/>
      <charset val="238"/>
    </font>
    <font>
      <sz val="14"/>
      <name val="Arial"/>
      <family val="2"/>
      <charset val="238"/>
    </font>
    <font>
      <b/>
      <sz val="11"/>
      <name val="Arial"/>
      <family val="2"/>
      <charset val="238"/>
    </font>
    <font>
      <sz val="11"/>
      <name val="Arial"/>
      <family val="2"/>
      <charset val="238"/>
    </font>
    <font>
      <b/>
      <u/>
      <sz val="12"/>
      <name val="Calibri"/>
      <family val="2"/>
      <charset val="238"/>
    </font>
    <font>
      <sz val="14"/>
      <name val="Calibri"/>
      <family val="2"/>
      <charset val="238"/>
    </font>
    <font>
      <b/>
      <sz val="14"/>
      <name val="Calibri"/>
      <family val="2"/>
      <charset val="238"/>
    </font>
    <font>
      <sz val="18"/>
      <name val="Calibri"/>
      <family val="2"/>
      <charset val="238"/>
    </font>
    <font>
      <b/>
      <sz val="18"/>
      <name val="Calibri"/>
      <family val="2"/>
      <charset val="238"/>
    </font>
    <font>
      <b/>
      <i/>
      <sz val="12"/>
      <name val="Calibri"/>
      <family val="2"/>
      <charset val="238"/>
    </font>
    <font>
      <sz val="11"/>
      <color theme="1"/>
      <name val="Calibri"/>
      <family val="2"/>
      <charset val="238"/>
      <scheme val="minor"/>
    </font>
    <font>
      <b/>
      <sz val="14"/>
      <name val="Calibri"/>
      <family val="2"/>
      <charset val="238"/>
      <scheme val="minor"/>
    </font>
    <font>
      <sz val="14"/>
      <name val="Calibri"/>
      <family val="2"/>
      <charset val="238"/>
      <scheme val="minor"/>
    </font>
    <font>
      <sz val="12"/>
      <color rgb="FFFF0000"/>
      <name val="Calibri"/>
      <family val="2"/>
      <charset val="238"/>
    </font>
    <font>
      <sz val="11"/>
      <name val="Arial"/>
      <family val="1"/>
    </font>
    <font>
      <b/>
      <sz val="16"/>
      <name val="Calibri"/>
      <family val="2"/>
      <charset val="238"/>
      <scheme val="minor"/>
    </font>
    <font>
      <sz val="10"/>
      <name val="Calibri"/>
      <family val="2"/>
      <charset val="238"/>
      <scheme val="minor"/>
    </font>
    <font>
      <b/>
      <sz val="10"/>
      <name val="Calibri"/>
      <family val="2"/>
      <charset val="238"/>
      <scheme val="minor"/>
    </font>
    <font>
      <sz val="18"/>
      <name val="Calibri"/>
      <family val="2"/>
      <charset val="238"/>
      <scheme val="minor"/>
    </font>
    <font>
      <b/>
      <sz val="12"/>
      <color rgb="FFFF0000"/>
      <name val="Calibri"/>
      <family val="2"/>
      <charset val="238"/>
    </font>
    <font>
      <sz val="10"/>
      <name val="Arial"/>
      <family val="2"/>
    </font>
    <font>
      <sz val="10"/>
      <name val="Verdana"/>
      <family val="2"/>
      <charset val="238"/>
    </font>
    <font>
      <sz val="10"/>
      <name val="Helv"/>
      <charset val="238"/>
    </font>
    <font>
      <sz val="12"/>
      <name val="Calibri"/>
      <family val="2"/>
      <charset val="238"/>
      <scheme val="minor"/>
    </font>
    <font>
      <b/>
      <sz val="12"/>
      <name val="Calibri"/>
      <family val="2"/>
      <charset val="238"/>
      <scheme val="minor"/>
    </font>
    <font>
      <b/>
      <vertAlign val="superscript"/>
      <sz val="12"/>
      <name val="Calibri"/>
      <family val="2"/>
      <charset val="238"/>
    </font>
    <font>
      <vertAlign val="superscript"/>
      <sz val="12"/>
      <name val="Calibri"/>
      <family val="2"/>
      <charset val="238"/>
    </font>
    <font>
      <sz val="10"/>
      <name val="Calibri"/>
      <family val="2"/>
      <charset val="238"/>
    </font>
  </fonts>
  <fills count="4">
    <fill>
      <patternFill patternType="none"/>
    </fill>
    <fill>
      <patternFill patternType="gray125"/>
    </fill>
    <fill>
      <patternFill patternType="solid">
        <fgColor indexed="55"/>
        <bgColor indexed="64"/>
      </patternFill>
    </fill>
    <fill>
      <patternFill patternType="solid">
        <fgColor rgb="FF969696"/>
        <bgColor indexed="64"/>
      </patternFill>
    </fill>
  </fills>
  <borders count="1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55">
    <xf numFmtId="0" fontId="0" fillId="0" borderId="0"/>
    <xf numFmtId="40"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4" fontId="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1" fillId="0" borderId="0"/>
    <xf numFmtId="0" fontId="2" fillId="0" borderId="0"/>
    <xf numFmtId="0" fontId="21" fillId="0" borderId="0"/>
    <xf numFmtId="43" fontId="2" fillId="0" borderId="0" applyFont="0" applyFill="0" applyBorder="0" applyAlignment="0" applyProtection="0"/>
    <xf numFmtId="43" fontId="2" fillId="0" borderId="0" applyFont="0" applyFill="0" applyBorder="0" applyAlignment="0" applyProtection="0"/>
    <xf numFmtId="43" fontId="21" fillId="0" borderId="0" applyFont="0" applyFill="0" applyBorder="0" applyAlignment="0" applyProtection="0"/>
    <xf numFmtId="0" fontId="2" fillId="0" borderId="0" applyBorder="0">
      <alignment horizontal="left" wrapText="1" indent="1"/>
      <protection locked="0"/>
    </xf>
    <xf numFmtId="0" fontId="2" fillId="0" borderId="0"/>
    <xf numFmtId="0" fontId="27" fillId="0" borderId="0"/>
    <xf numFmtId="165" fontId="2" fillId="0" borderId="0" applyFont="0" applyFill="0" applyBorder="0" applyAlignment="0" applyProtection="0"/>
    <xf numFmtId="0" fontId="28" fillId="0" borderId="0"/>
    <xf numFmtId="0" fontId="29" fillId="0" borderId="0"/>
    <xf numFmtId="44" fontId="27" fillId="0" borderId="0" applyFont="0" applyFill="0" applyBorder="0" applyAlignment="0" applyProtection="0"/>
    <xf numFmtId="165" fontId="27" fillId="0" borderId="0" applyFont="0" applyFill="0" applyBorder="0" applyAlignment="0" applyProtection="0"/>
  </cellStyleXfs>
  <cellXfs count="210">
    <xf numFmtId="0" fontId="0" fillId="0" borderId="0" xfId="0"/>
    <xf numFmtId="0" fontId="6" fillId="0" borderId="0" xfId="0" applyFont="1" applyProtection="1"/>
    <xf numFmtId="0" fontId="6" fillId="0" borderId="0" xfId="0" applyFont="1" applyAlignment="1" applyProtection="1">
      <alignment horizontal="center" vertical="center"/>
    </xf>
    <xf numFmtId="0" fontId="6" fillId="0" borderId="0" xfId="0" applyFont="1" applyAlignment="1" applyProtection="1">
      <alignment vertical="top"/>
    </xf>
    <xf numFmtId="0" fontId="5" fillId="0" borderId="0" xfId="0" applyFont="1" applyProtection="1"/>
    <xf numFmtId="0" fontId="6" fillId="0" borderId="0" xfId="0" applyFont="1" applyFill="1" applyProtection="1"/>
    <xf numFmtId="0" fontId="6" fillId="0" borderId="0" xfId="30" applyFont="1" applyProtection="1"/>
    <xf numFmtId="0" fontId="6" fillId="0" borderId="0" xfId="30" applyFont="1" applyAlignment="1" applyProtection="1">
      <alignment vertical="top"/>
    </xf>
    <xf numFmtId="4" fontId="6" fillId="0" borderId="0" xfId="30" applyNumberFormat="1" applyFont="1" applyAlignment="1" applyProtection="1">
      <alignment horizontal="right"/>
    </xf>
    <xf numFmtId="0" fontId="23" fillId="0" borderId="0" xfId="0" applyFont="1" applyProtection="1"/>
    <xf numFmtId="0" fontId="24" fillId="0" borderId="0" xfId="0" applyFont="1" applyProtection="1"/>
    <xf numFmtId="0" fontId="19" fillId="0" borderId="0" xfId="0" applyFont="1" applyProtection="1"/>
    <xf numFmtId="0" fontId="5" fillId="0" borderId="0" xfId="30" applyFont="1" applyAlignment="1" applyProtection="1">
      <alignment vertical="top"/>
    </xf>
    <xf numFmtId="164" fontId="23" fillId="0" borderId="0" xfId="0" applyNumberFormat="1" applyFont="1" applyAlignment="1" applyProtection="1">
      <alignment horizontal="left" vertical="top"/>
    </xf>
    <xf numFmtId="164" fontId="25" fillId="0" borderId="0" xfId="0" applyNumberFormat="1" applyFont="1" applyAlignment="1" applyProtection="1">
      <alignment horizontal="left" vertical="top"/>
    </xf>
    <xf numFmtId="164" fontId="18" fillId="0" borderId="1" xfId="0" applyNumberFormat="1" applyFont="1" applyBorder="1" applyAlignment="1" applyProtection="1">
      <alignment horizontal="left" vertical="top"/>
    </xf>
    <xf numFmtId="164" fontId="18" fillId="0" borderId="0" xfId="0" applyNumberFormat="1" applyFont="1" applyBorder="1" applyAlignment="1" applyProtection="1">
      <alignment horizontal="left" vertical="top"/>
    </xf>
    <xf numFmtId="164" fontId="19" fillId="0" borderId="3" xfId="0" applyNumberFormat="1" applyFont="1" applyBorder="1" applyAlignment="1" applyProtection="1">
      <alignment horizontal="left" vertical="top"/>
    </xf>
    <xf numFmtId="0" fontId="5" fillId="0" borderId="0" xfId="0" applyNumberFormat="1" applyFont="1" applyFill="1" applyAlignment="1" applyProtection="1">
      <alignment horizontal="justify" vertical="top" wrapText="1"/>
    </xf>
    <xf numFmtId="0" fontId="6" fillId="0" borderId="0" xfId="0" applyNumberFormat="1" applyFont="1" applyAlignment="1" applyProtection="1">
      <alignment horizontal="justify" vertical="top" wrapText="1"/>
    </xf>
    <xf numFmtId="0" fontId="5" fillId="0" borderId="0" xfId="0" applyNumberFormat="1" applyFont="1" applyAlignment="1" applyProtection="1">
      <alignment horizontal="justify" vertical="top" wrapText="1"/>
    </xf>
    <xf numFmtId="0" fontId="5" fillId="2" borderId="0" xfId="0" applyNumberFormat="1" applyFont="1" applyFill="1" applyAlignment="1" applyProtection="1">
      <alignment horizontal="justify" vertical="top" wrapText="1"/>
    </xf>
    <xf numFmtId="0" fontId="6" fillId="0" borderId="0" xfId="0" quotePrefix="1" applyNumberFormat="1" applyFont="1" applyAlignment="1" applyProtection="1">
      <alignment horizontal="justify" vertical="top" wrapText="1"/>
    </xf>
    <xf numFmtId="0" fontId="5" fillId="0" borderId="0" xfId="0" applyNumberFormat="1" applyFont="1" applyBorder="1" applyAlignment="1" applyProtection="1">
      <alignment horizontal="justify" vertical="top" wrapText="1"/>
    </xf>
    <xf numFmtId="0" fontId="6" fillId="0" borderId="0" xfId="0" quotePrefix="1" applyNumberFormat="1" applyFont="1" applyFill="1" applyAlignment="1" applyProtection="1">
      <alignment horizontal="justify" vertical="top" wrapText="1"/>
    </xf>
    <xf numFmtId="0" fontId="5" fillId="0" borderId="0" xfId="0" quotePrefix="1" applyNumberFormat="1" applyFont="1" applyAlignment="1" applyProtection="1">
      <alignment horizontal="justify" vertical="top" wrapText="1"/>
    </xf>
    <xf numFmtId="0" fontId="11" fillId="0" borderId="0" xfId="0" applyNumberFormat="1" applyFont="1" applyAlignment="1" applyProtection="1">
      <alignment horizontal="justify" vertical="top" wrapText="1"/>
    </xf>
    <xf numFmtId="0" fontId="16" fillId="0" borderId="0" xfId="0" applyNumberFormat="1" applyFont="1" applyAlignment="1" applyProtection="1">
      <alignment horizontal="justify" vertical="top" wrapText="1"/>
    </xf>
    <xf numFmtId="0" fontId="5" fillId="2" borderId="0" xfId="0" applyNumberFormat="1" applyFont="1" applyFill="1" applyAlignment="1" applyProtection="1">
      <alignment horizontal="left" vertical="top"/>
    </xf>
    <xf numFmtId="164" fontId="24" fillId="0" borderId="0" xfId="0" applyNumberFormat="1" applyFont="1" applyAlignment="1" applyProtection="1">
      <alignment horizontal="center" vertical="center"/>
    </xf>
    <xf numFmtId="4" fontId="5" fillId="0" borderId="4" xfId="0" applyNumberFormat="1" applyFont="1" applyBorder="1" applyAlignment="1" applyProtection="1">
      <alignment horizontal="center" vertical="center" wrapText="1" shrinkToFit="1"/>
    </xf>
    <xf numFmtId="0" fontId="14" fillId="0" borderId="0" xfId="0" applyFont="1" applyAlignment="1" applyProtection="1">
      <alignment horizontal="center" vertical="top"/>
    </xf>
    <xf numFmtId="0" fontId="14" fillId="0" borderId="0" xfId="0" applyFont="1" applyAlignment="1" applyProtection="1">
      <alignment horizontal="left" vertical="top"/>
    </xf>
    <xf numFmtId="0" fontId="14" fillId="0" borderId="0" xfId="0" applyFont="1" applyAlignment="1" applyProtection="1">
      <alignment horizontal="right" vertical="top"/>
    </xf>
    <xf numFmtId="0" fontId="15" fillId="0" borderId="0" xfId="0" applyFont="1" applyAlignment="1" applyProtection="1">
      <alignment horizontal="left" vertical="top"/>
    </xf>
    <xf numFmtId="0" fontId="15" fillId="0" borderId="0" xfId="0" applyFont="1" applyAlignment="1" applyProtection="1">
      <alignment horizontal="left" vertical="top" wrapText="1"/>
    </xf>
    <xf numFmtId="0" fontId="22" fillId="0" borderId="0" xfId="0" applyNumberFormat="1" applyFont="1" applyAlignment="1" applyProtection="1">
      <alignment horizontal="center" vertical="center"/>
    </xf>
    <xf numFmtId="0" fontId="25" fillId="0" borderId="0" xfId="0" applyNumberFormat="1" applyFont="1" applyAlignment="1" applyProtection="1">
      <alignment horizontal="justify" vertical="top"/>
    </xf>
    <xf numFmtId="0" fontId="18" fillId="0" borderId="0" xfId="0" applyNumberFormat="1" applyFont="1" applyBorder="1" applyAlignment="1" applyProtection="1">
      <alignment horizontal="justify" vertical="top"/>
    </xf>
    <xf numFmtId="0" fontId="18" fillId="0" borderId="2" xfId="0" applyNumberFormat="1" applyFont="1" applyBorder="1" applyAlignment="1" applyProtection="1">
      <alignment horizontal="justify" vertical="top"/>
    </xf>
    <xf numFmtId="0" fontId="19" fillId="0" borderId="2" xfId="0" applyNumberFormat="1" applyFont="1" applyBorder="1" applyAlignment="1" applyProtection="1">
      <alignment horizontal="justify" vertical="top"/>
    </xf>
    <xf numFmtId="0" fontId="19" fillId="0" borderId="3" xfId="0" applyNumberFormat="1" applyFont="1" applyBorder="1" applyAlignment="1" applyProtection="1">
      <alignment horizontal="justify" vertical="top"/>
    </xf>
    <xf numFmtId="0" fontId="23" fillId="0" borderId="0" xfId="0" applyNumberFormat="1" applyFont="1" applyAlignment="1" applyProtection="1">
      <alignment horizontal="justify" vertical="top"/>
    </xf>
    <xf numFmtId="43" fontId="5" fillId="0" borderId="4" xfId="3" applyNumberFormat="1" applyFont="1" applyBorder="1" applyAlignment="1" applyProtection="1">
      <alignment horizontal="center" vertical="center" wrapText="1" shrinkToFit="1"/>
    </xf>
    <xf numFmtId="0" fontId="5" fillId="0" borderId="0" xfId="0" applyNumberFormat="1" applyFont="1" applyFill="1" applyAlignment="1" applyProtection="1">
      <alignment horizontal="left" vertical="top"/>
    </xf>
    <xf numFmtId="164" fontId="5" fillId="0" borderId="0" xfId="0" applyNumberFormat="1" applyFont="1" applyAlignment="1" applyProtection="1">
      <alignment horizontal="right" vertical="top"/>
    </xf>
    <xf numFmtId="164" fontId="5" fillId="2" borderId="0" xfId="0" applyNumberFormat="1" applyFont="1" applyFill="1" applyAlignment="1" applyProtection="1">
      <alignment horizontal="right" vertical="top"/>
    </xf>
    <xf numFmtId="164" fontId="5" fillId="0" borderId="0" xfId="0" applyNumberFormat="1" applyFont="1" applyFill="1" applyAlignment="1" applyProtection="1">
      <alignment horizontal="right" vertical="top"/>
    </xf>
    <xf numFmtId="0" fontId="5" fillId="0" borderId="4" xfId="0" applyNumberFormat="1" applyFont="1" applyBorder="1" applyAlignment="1" applyProtection="1">
      <alignment horizontal="center" vertical="center" wrapText="1" shrinkToFit="1"/>
    </xf>
    <xf numFmtId="164" fontId="22" fillId="3" borderId="0" xfId="0" applyNumberFormat="1" applyFont="1" applyFill="1" applyBorder="1" applyAlignment="1" applyProtection="1">
      <alignment horizontal="left" vertical="top"/>
    </xf>
    <xf numFmtId="0" fontId="22" fillId="3" borderId="0" xfId="0" applyNumberFormat="1" applyFont="1" applyFill="1" applyBorder="1" applyAlignment="1" applyProtection="1">
      <alignment horizontal="center" vertical="top"/>
    </xf>
    <xf numFmtId="164" fontId="18" fillId="0" borderId="1" xfId="0" applyNumberFormat="1" applyFont="1" applyBorder="1" applyAlignment="1" applyProtection="1">
      <alignment horizontal="right" vertical="top"/>
    </xf>
    <xf numFmtId="164" fontId="18" fillId="0" borderId="0" xfId="0" applyNumberFormat="1" applyFont="1" applyBorder="1" applyAlignment="1" applyProtection="1">
      <alignment horizontal="right" vertical="top"/>
    </xf>
    <xf numFmtId="4" fontId="31" fillId="3" borderId="0" xfId="0" applyNumberFormat="1" applyFont="1" applyFill="1" applyBorder="1" applyAlignment="1" applyProtection="1">
      <alignment horizontal="center" shrinkToFit="1"/>
    </xf>
    <xf numFmtId="4" fontId="31" fillId="0" borderId="0" xfId="0" applyNumberFormat="1" applyFont="1" applyAlignment="1" applyProtection="1">
      <alignment horizontal="center" vertical="center" wrapText="1" shrinkToFit="1"/>
    </xf>
    <xf numFmtId="4" fontId="31" fillId="0" borderId="0" xfId="0" applyNumberFormat="1" applyFont="1" applyAlignment="1" applyProtection="1">
      <alignment horizontal="center" vertical="center" shrinkToFit="1"/>
    </xf>
    <xf numFmtId="4" fontId="30" fillId="0" borderId="0" xfId="0" applyNumberFormat="1" applyFont="1" applyAlignment="1" applyProtection="1">
      <alignment horizontal="center" shrinkToFit="1"/>
    </xf>
    <xf numFmtId="4" fontId="30" fillId="0" borderId="0" xfId="0" applyNumberFormat="1" applyFont="1" applyFill="1" applyAlignment="1" applyProtection="1">
      <alignment horizontal="center" shrinkToFit="1"/>
    </xf>
    <xf numFmtId="4" fontId="31" fillId="0" borderId="1" xfId="0" applyNumberFormat="1" applyFont="1" applyBorder="1" applyAlignment="1" applyProtection="1">
      <alignment horizontal="center" shrinkToFit="1"/>
    </xf>
    <xf numFmtId="4" fontId="31" fillId="0" borderId="1" xfId="0" applyNumberFormat="1" applyFont="1" applyFill="1" applyBorder="1" applyAlignment="1" applyProtection="1">
      <alignment horizontal="center" shrinkToFit="1"/>
    </xf>
    <xf numFmtId="4" fontId="31" fillId="0" borderId="0" xfId="0" applyNumberFormat="1" applyFont="1" applyBorder="1" applyAlignment="1" applyProtection="1">
      <alignment horizontal="center" shrinkToFit="1"/>
    </xf>
    <xf numFmtId="4" fontId="31" fillId="0" borderId="0" xfId="0" applyNumberFormat="1" applyFont="1" applyFill="1" applyBorder="1" applyAlignment="1" applyProtection="1">
      <alignment horizontal="center" shrinkToFit="1"/>
    </xf>
    <xf numFmtId="4" fontId="31" fillId="0" borderId="2" xfId="0" applyNumberFormat="1" applyFont="1" applyBorder="1" applyAlignment="1" applyProtection="1">
      <alignment horizontal="center" shrinkToFit="1"/>
    </xf>
    <xf numFmtId="4" fontId="31" fillId="0" borderId="2" xfId="0" applyNumberFormat="1" applyFont="1" applyFill="1" applyBorder="1" applyAlignment="1" applyProtection="1">
      <alignment horizontal="center" shrinkToFit="1"/>
    </xf>
    <xf numFmtId="4" fontId="30" fillId="0" borderId="2" xfId="0" applyNumberFormat="1" applyFont="1" applyBorder="1" applyAlignment="1" applyProtection="1">
      <alignment horizontal="center" shrinkToFit="1"/>
    </xf>
    <xf numFmtId="4" fontId="30" fillId="0" borderId="3" xfId="0" applyNumberFormat="1" applyFont="1" applyBorder="1" applyAlignment="1" applyProtection="1">
      <alignment horizontal="center" shrinkToFit="1"/>
    </xf>
    <xf numFmtId="4" fontId="30" fillId="0" borderId="3" xfId="0" applyNumberFormat="1" applyFont="1" applyFill="1" applyBorder="1" applyAlignment="1" applyProtection="1">
      <alignment horizontal="center" shrinkToFit="1"/>
    </xf>
    <xf numFmtId="4" fontId="31" fillId="0" borderId="5" xfId="0" applyNumberFormat="1" applyFont="1" applyBorder="1" applyAlignment="1" applyProtection="1">
      <alignment horizontal="center" shrinkToFit="1"/>
    </xf>
    <xf numFmtId="4" fontId="5" fillId="0" borderId="4" xfId="3" applyNumberFormat="1" applyFont="1" applyBorder="1" applyAlignment="1" applyProtection="1">
      <alignment horizontal="center" vertical="center" wrapText="1" shrinkToFit="1"/>
    </xf>
    <xf numFmtId="164" fontId="5" fillId="0" borderId="4" xfId="0" applyNumberFormat="1" applyFont="1" applyBorder="1" applyAlignment="1" applyProtection="1">
      <alignment horizontal="center" vertical="center"/>
    </xf>
    <xf numFmtId="0" fontId="20" fillId="0" borderId="0" xfId="0" quotePrefix="1" applyNumberFormat="1" applyFont="1" applyAlignment="1" applyProtection="1">
      <alignment horizontal="justify" vertical="top" wrapText="1"/>
    </xf>
    <xf numFmtId="0" fontId="6" fillId="0" borderId="0" xfId="0" applyNumberFormat="1" applyFont="1" applyFill="1" applyAlignment="1" applyProtection="1">
      <alignment horizontal="justify" vertical="top" wrapText="1"/>
    </xf>
    <xf numFmtId="43" fontId="6" fillId="0" borderId="1" xfId="0" applyNumberFormat="1" applyFont="1" applyBorder="1" applyAlignment="1" applyProtection="1">
      <alignment horizontal="center" vertical="center" shrinkToFit="1"/>
    </xf>
    <xf numFmtId="43" fontId="5" fillId="0" borderId="0" xfId="3" applyNumberFormat="1" applyFont="1" applyAlignment="1" applyProtection="1">
      <alignment horizontal="center" vertical="center" shrinkToFit="1"/>
    </xf>
    <xf numFmtId="43" fontId="6" fillId="2" borderId="0" xfId="3" applyNumberFormat="1" applyFont="1" applyFill="1" applyAlignment="1" applyProtection="1">
      <alignment horizontal="center" vertical="center" shrinkToFit="1"/>
    </xf>
    <xf numFmtId="43" fontId="6" fillId="0" borderId="0" xfId="3" applyNumberFormat="1" applyFont="1" applyFill="1" applyAlignment="1" applyProtection="1">
      <alignment horizontal="center" vertical="center" shrinkToFit="1"/>
    </xf>
    <xf numFmtId="43" fontId="5" fillId="2" borderId="0" xfId="0" applyNumberFormat="1" applyFont="1" applyFill="1" applyAlignment="1" applyProtection="1">
      <alignment horizontal="center" vertical="center" shrinkToFit="1"/>
    </xf>
    <xf numFmtId="43" fontId="5" fillId="0" borderId="0" xfId="0" applyNumberFormat="1" applyFont="1" applyFill="1" applyAlignment="1" applyProtection="1">
      <alignment horizontal="center" vertical="center" shrinkToFit="1"/>
    </xf>
    <xf numFmtId="43" fontId="5" fillId="0" borderId="0" xfId="0" applyNumberFormat="1" applyFont="1" applyAlignment="1" applyProtection="1">
      <alignment horizontal="center" vertical="center" shrinkToFit="1"/>
    </xf>
    <xf numFmtId="43" fontId="6" fillId="0" borderId="0" xfId="0" applyNumberFormat="1" applyFont="1" applyAlignment="1" applyProtection="1">
      <alignment horizontal="center" vertical="center" shrinkToFit="1"/>
    </xf>
    <xf numFmtId="43" fontId="6" fillId="0" borderId="0" xfId="0" applyNumberFormat="1" applyFont="1" applyFill="1" applyAlignment="1" applyProtection="1">
      <alignment horizontal="center" vertical="center" shrinkToFit="1"/>
    </xf>
    <xf numFmtId="43" fontId="20" fillId="0" borderId="0" xfId="0" applyNumberFormat="1" applyFont="1" applyBorder="1" applyAlignment="1" applyProtection="1">
      <alignment horizontal="center" vertical="center" shrinkToFit="1"/>
    </xf>
    <xf numFmtId="43" fontId="11" fillId="2" borderId="0" xfId="0" applyNumberFormat="1" applyFont="1" applyFill="1" applyAlignment="1" applyProtection="1">
      <alignment horizontal="center" vertical="center" shrinkToFit="1"/>
    </xf>
    <xf numFmtId="43" fontId="11" fillId="0" borderId="0" xfId="0" applyNumberFormat="1" applyFont="1" applyAlignment="1" applyProtection="1">
      <alignment horizontal="center" vertical="center" shrinkToFit="1"/>
    </xf>
    <xf numFmtId="43" fontId="16" fillId="0" borderId="0" xfId="0" applyNumberFormat="1" applyFont="1" applyAlignment="1" applyProtection="1">
      <alignment horizontal="center" vertical="center" shrinkToFit="1"/>
    </xf>
    <xf numFmtId="0" fontId="6" fillId="0" borderId="1" xfId="0" applyNumberFormat="1" applyFont="1" applyBorder="1" applyAlignment="1" applyProtection="1">
      <alignment horizontal="center" vertical="center" shrinkToFit="1"/>
    </xf>
    <xf numFmtId="4" fontId="6" fillId="0" borderId="1" xfId="0" applyNumberFormat="1" applyFont="1" applyBorder="1" applyAlignment="1" applyProtection="1">
      <alignment horizontal="center" vertical="center" shrinkToFit="1"/>
    </xf>
    <xf numFmtId="0" fontId="5" fillId="0" borderId="0" xfId="0" applyNumberFormat="1" applyFont="1" applyAlignment="1" applyProtection="1">
      <alignment horizontal="center" vertical="center" shrinkToFit="1"/>
    </xf>
    <xf numFmtId="4" fontId="5" fillId="0" borderId="0" xfId="0" applyNumberFormat="1" applyFont="1" applyAlignment="1" applyProtection="1">
      <alignment horizontal="center" vertical="center" shrinkToFit="1"/>
    </xf>
    <xf numFmtId="0" fontId="5" fillId="2" borderId="0" xfId="0" applyNumberFormat="1" applyFont="1" applyFill="1" applyAlignment="1" applyProtection="1">
      <alignment horizontal="center" vertical="center" shrinkToFit="1"/>
    </xf>
    <xf numFmtId="4" fontId="5" fillId="2" borderId="0" xfId="0" applyNumberFormat="1" applyFont="1" applyFill="1" applyAlignment="1" applyProtection="1">
      <alignment horizontal="center" vertical="center" shrinkToFit="1"/>
    </xf>
    <xf numFmtId="0" fontId="5" fillId="0" borderId="0" xfId="0" applyNumberFormat="1" applyFont="1" applyFill="1" applyAlignment="1" applyProtection="1">
      <alignment horizontal="center" vertical="center" shrinkToFit="1"/>
    </xf>
    <xf numFmtId="4" fontId="5" fillId="0" borderId="0" xfId="0" applyNumberFormat="1" applyFont="1" applyFill="1" applyAlignment="1" applyProtection="1">
      <alignment horizontal="center" vertical="center" shrinkToFit="1"/>
    </xf>
    <xf numFmtId="0" fontId="6" fillId="0" borderId="0" xfId="0" applyNumberFormat="1" applyFont="1" applyAlignment="1" applyProtection="1">
      <alignment horizontal="center" vertical="center" shrinkToFit="1"/>
    </xf>
    <xf numFmtId="4" fontId="6" fillId="0" borderId="0" xfId="0" applyNumberFormat="1" applyFont="1" applyAlignment="1" applyProtection="1">
      <alignment horizontal="center" vertical="center" shrinkToFit="1"/>
    </xf>
    <xf numFmtId="0" fontId="6" fillId="2" borderId="0" xfId="0" applyNumberFormat="1" applyFont="1" applyFill="1" applyAlignment="1" applyProtection="1">
      <alignment horizontal="center" vertical="center" shrinkToFit="1"/>
    </xf>
    <xf numFmtId="4" fontId="6" fillId="2" borderId="0" xfId="0" applyNumberFormat="1" applyFont="1" applyFill="1" applyAlignment="1" applyProtection="1">
      <alignment horizontal="center" vertical="center" shrinkToFit="1"/>
    </xf>
    <xf numFmtId="0" fontId="20" fillId="0" borderId="0" xfId="0" applyNumberFormat="1" applyFont="1" applyBorder="1" applyAlignment="1" applyProtection="1">
      <alignment horizontal="center" vertical="center" shrinkToFit="1"/>
    </xf>
    <xf numFmtId="4" fontId="20" fillId="0" borderId="0" xfId="0" applyNumberFormat="1" applyFont="1" applyFill="1" applyBorder="1" applyAlignment="1" applyProtection="1">
      <alignment horizontal="center" vertical="center" shrinkToFit="1"/>
    </xf>
    <xf numFmtId="4" fontId="6" fillId="0" borderId="0" xfId="0" applyNumberFormat="1" applyFont="1" applyFill="1" applyAlignment="1" applyProtection="1">
      <alignment horizontal="center" vertical="center" shrinkToFit="1"/>
    </xf>
    <xf numFmtId="0" fontId="6" fillId="0" borderId="0" xfId="0" applyNumberFormat="1" applyFont="1" applyFill="1" applyAlignment="1" applyProtection="1">
      <alignment horizontal="center" vertical="center" shrinkToFit="1"/>
    </xf>
    <xf numFmtId="4" fontId="6" fillId="0" borderId="0" xfId="0" applyNumberFormat="1" applyFont="1" applyAlignment="1" applyProtection="1">
      <alignment horizontal="center" vertical="center" shrinkToFit="1"/>
      <protection locked="0"/>
    </xf>
    <xf numFmtId="4" fontId="5" fillId="0" borderId="0" xfId="0" applyNumberFormat="1" applyFont="1" applyAlignment="1" applyProtection="1">
      <alignment horizontal="center" vertical="center" shrinkToFit="1"/>
      <protection locked="0"/>
    </xf>
    <xf numFmtId="4" fontId="6" fillId="0" borderId="0" xfId="0" applyNumberFormat="1" applyFont="1" applyFill="1" applyAlignment="1" applyProtection="1">
      <alignment horizontal="center" vertical="center" shrinkToFit="1"/>
      <protection locked="0"/>
    </xf>
    <xf numFmtId="4" fontId="6" fillId="2" borderId="0" xfId="0" applyNumberFormat="1" applyFont="1" applyFill="1" applyAlignment="1" applyProtection="1">
      <alignment horizontal="center" vertical="center" shrinkToFit="1"/>
      <protection locked="0"/>
    </xf>
    <xf numFmtId="4" fontId="5" fillId="2" borderId="0" xfId="0" applyNumberFormat="1" applyFont="1" applyFill="1" applyAlignment="1" applyProtection="1">
      <alignment horizontal="center" vertical="center" shrinkToFit="1"/>
      <protection locked="0"/>
    </xf>
    <xf numFmtId="0" fontId="11" fillId="2" borderId="0" xfId="0" applyNumberFormat="1" applyFont="1" applyFill="1" applyAlignment="1" applyProtection="1">
      <alignment horizontal="center" vertical="center" shrinkToFit="1"/>
    </xf>
    <xf numFmtId="4" fontId="11" fillId="2" borderId="0" xfId="0" applyNumberFormat="1" applyFont="1" applyFill="1" applyAlignment="1" applyProtection="1">
      <alignment horizontal="center" vertical="center" shrinkToFit="1"/>
    </xf>
    <xf numFmtId="0" fontId="11" fillId="0" borderId="0" xfId="0" applyNumberFormat="1" applyFont="1" applyAlignment="1" applyProtection="1">
      <alignment horizontal="center" vertical="center" shrinkToFit="1"/>
    </xf>
    <xf numFmtId="4" fontId="11" fillId="0" borderId="0" xfId="0" applyNumberFormat="1" applyFont="1" applyAlignment="1" applyProtection="1">
      <alignment horizontal="center" vertical="center" shrinkToFit="1"/>
    </xf>
    <xf numFmtId="0" fontId="16" fillId="0" borderId="0" xfId="0" applyNumberFormat="1" applyFont="1" applyAlignment="1" applyProtection="1">
      <alignment horizontal="center" vertical="center" shrinkToFit="1"/>
    </xf>
    <xf numFmtId="4" fontId="16" fillId="0" borderId="0" xfId="0" applyNumberFormat="1" applyFont="1" applyAlignment="1" applyProtection="1">
      <alignment horizontal="center" vertical="center" shrinkToFit="1"/>
    </xf>
    <xf numFmtId="164" fontId="6" fillId="0" borderId="0" xfId="0" applyNumberFormat="1" applyFont="1" applyAlignment="1" applyProtection="1">
      <alignment horizontal="left" vertical="top"/>
    </xf>
    <xf numFmtId="164" fontId="26" fillId="0" borderId="0" xfId="0" applyNumberFormat="1" applyFont="1" applyAlignment="1" applyProtection="1">
      <alignment horizontal="right" vertical="top"/>
    </xf>
    <xf numFmtId="164" fontId="11" fillId="2" borderId="0" xfId="0" applyNumberFormat="1" applyFont="1" applyFill="1" applyAlignment="1" applyProtection="1">
      <alignment horizontal="right" vertical="top"/>
    </xf>
    <xf numFmtId="164" fontId="16" fillId="0" borderId="0" xfId="0" applyNumberFormat="1" applyFont="1" applyAlignment="1" applyProtection="1">
      <alignment horizontal="right" vertical="top"/>
    </xf>
    <xf numFmtId="164" fontId="6" fillId="0" borderId="0" xfId="0" applyNumberFormat="1" applyFont="1" applyAlignment="1" applyProtection="1">
      <alignment horizontal="center" vertical="center" shrinkToFit="1"/>
    </xf>
    <xf numFmtId="4" fontId="30" fillId="0" borderId="0" xfId="0" applyNumberFormat="1" applyFont="1" applyBorder="1" applyAlignment="1" applyProtection="1">
      <alignment horizontal="center" vertical="center" shrinkToFit="1"/>
      <protection locked="0"/>
    </xf>
    <xf numFmtId="4" fontId="30" fillId="0" borderId="0" xfId="0" applyNumberFormat="1" applyFont="1" applyBorder="1" applyAlignment="1" applyProtection="1">
      <alignment horizontal="center" vertical="center" shrinkToFit="1"/>
    </xf>
    <xf numFmtId="164" fontId="31" fillId="0" borderId="0" xfId="0" applyNumberFormat="1" applyFont="1" applyBorder="1" applyAlignment="1" applyProtection="1">
      <alignment horizontal="right" vertical="top"/>
    </xf>
    <xf numFmtId="0" fontId="30" fillId="0" borderId="0" xfId="0" applyNumberFormat="1" applyFont="1" applyBorder="1" applyAlignment="1" applyProtection="1">
      <alignment horizontal="justify" vertical="top" wrapText="1"/>
    </xf>
    <xf numFmtId="0" fontId="30" fillId="0" borderId="0" xfId="0" applyFont="1" applyBorder="1" applyProtection="1"/>
    <xf numFmtId="0" fontId="6" fillId="0" borderId="0" xfId="0" applyFont="1" applyBorder="1" applyAlignment="1" applyProtection="1">
      <alignment horizontal="center" vertical="center" shrinkToFit="1"/>
    </xf>
    <xf numFmtId="164" fontId="6" fillId="0" borderId="0" xfId="0" applyNumberFormat="1" applyFont="1" applyAlignment="1" applyProtection="1">
      <alignment horizontal="center" vertical="center" shrinkToFit="1"/>
      <protection locked="0"/>
    </xf>
    <xf numFmtId="4" fontId="6" fillId="0" borderId="1" xfId="0" applyNumberFormat="1" applyFont="1" applyBorder="1" applyAlignment="1" applyProtection="1">
      <alignment horizontal="center" vertical="center" shrinkToFit="1"/>
      <protection locked="0"/>
    </xf>
    <xf numFmtId="4" fontId="5" fillId="0" borderId="0" xfId="3" applyNumberFormat="1" applyFont="1" applyAlignment="1" applyProtection="1">
      <alignment horizontal="center" vertical="center" shrinkToFit="1"/>
      <protection locked="0"/>
    </xf>
    <xf numFmtId="4" fontId="6" fillId="2" borderId="0" xfId="3" applyNumberFormat="1" applyFont="1" applyFill="1" applyAlignment="1" applyProtection="1">
      <alignment horizontal="center" vertical="center" shrinkToFit="1"/>
      <protection locked="0"/>
    </xf>
    <xf numFmtId="4" fontId="6" fillId="0" borderId="0" xfId="3" applyNumberFormat="1" applyFont="1" applyFill="1" applyAlignment="1" applyProtection="1">
      <alignment horizontal="center" vertical="center" shrinkToFit="1"/>
      <protection locked="0"/>
    </xf>
    <xf numFmtId="4" fontId="5" fillId="0" borderId="0" xfId="0" applyNumberFormat="1" applyFont="1" applyFill="1" applyAlignment="1" applyProtection="1">
      <alignment horizontal="center" vertical="center" shrinkToFit="1"/>
      <protection locked="0"/>
    </xf>
    <xf numFmtId="4" fontId="20" fillId="0" borderId="0" xfId="0" applyNumberFormat="1" applyFont="1" applyBorder="1" applyAlignment="1" applyProtection="1">
      <alignment horizontal="center" vertical="center" shrinkToFit="1"/>
      <protection locked="0"/>
    </xf>
    <xf numFmtId="4" fontId="11" fillId="2" borderId="0" xfId="0" applyNumberFormat="1" applyFont="1" applyFill="1" applyAlignment="1" applyProtection="1">
      <alignment horizontal="center" vertical="center" shrinkToFit="1"/>
      <protection locked="0"/>
    </xf>
    <xf numFmtId="4" fontId="11" fillId="0" borderId="0" xfId="0" applyNumberFormat="1" applyFont="1" applyAlignment="1" applyProtection="1">
      <alignment horizontal="center" vertical="center" shrinkToFit="1"/>
      <protection locked="0"/>
    </xf>
    <xf numFmtId="4" fontId="16" fillId="0" borderId="0" xfId="0" applyNumberFormat="1" applyFont="1" applyAlignment="1" applyProtection="1">
      <alignment horizontal="center" vertical="center" shrinkToFit="1"/>
      <protection locked="0"/>
    </xf>
    <xf numFmtId="0" fontId="5" fillId="0" borderId="0" xfId="30" applyNumberFormat="1" applyFont="1" applyAlignment="1" applyProtection="1">
      <alignment horizontal="justify" vertical="top" wrapText="1"/>
    </xf>
    <xf numFmtId="0" fontId="6" fillId="0" borderId="0" xfId="30" applyNumberFormat="1" applyFont="1" applyAlignment="1" applyProtection="1">
      <alignment horizontal="justify" vertical="top" wrapText="1"/>
    </xf>
    <xf numFmtId="0" fontId="6" fillId="0" borderId="0" xfId="30" quotePrefix="1" applyNumberFormat="1" applyFont="1" applyAlignment="1" applyProtection="1">
      <alignment horizontal="left" vertical="top" wrapText="1" indent="1"/>
    </xf>
    <xf numFmtId="0" fontId="5" fillId="0" borderId="0" xfId="30" applyNumberFormat="1" applyFont="1" applyAlignment="1" applyProtection="1">
      <alignment horizontal="center" vertical="top" wrapText="1"/>
    </xf>
    <xf numFmtId="0" fontId="5" fillId="0" borderId="4" xfId="0" applyNumberFormat="1" applyFont="1" applyBorder="1" applyAlignment="1" applyProtection="1">
      <alignment horizontal="center" vertical="center"/>
    </xf>
    <xf numFmtId="0" fontId="6" fillId="0" borderId="0" xfId="0" quotePrefix="1" applyNumberFormat="1" applyFont="1" applyAlignment="1" applyProtection="1">
      <alignment horizontal="left" vertical="top" wrapText="1" indent="1"/>
    </xf>
    <xf numFmtId="0" fontId="5" fillId="0" borderId="0" xfId="0" quotePrefix="1" applyNumberFormat="1" applyFont="1" applyAlignment="1" applyProtection="1">
      <alignment horizontal="left" vertical="top" wrapText="1" indent="1"/>
    </xf>
    <xf numFmtId="0" fontId="6" fillId="0" borderId="0" xfId="0" applyNumberFormat="1" applyFont="1" applyAlignment="1" applyProtection="1">
      <alignment horizontal="left" vertical="top" wrapText="1" indent="1"/>
    </xf>
    <xf numFmtId="0" fontId="13" fillId="0" borderId="0" xfId="0" applyNumberFormat="1" applyFont="1" applyProtection="1"/>
    <xf numFmtId="0" fontId="15" fillId="0" borderId="0" xfId="0" applyNumberFormat="1" applyFont="1" applyProtection="1"/>
    <xf numFmtId="0" fontId="14" fillId="0" borderId="0" xfId="0" applyNumberFormat="1" applyFont="1" applyAlignment="1" applyProtection="1">
      <alignment horizontal="right" vertical="top"/>
    </xf>
    <xf numFmtId="0" fontId="14" fillId="0" borderId="0" xfId="0" applyNumberFormat="1" applyFont="1" applyAlignment="1" applyProtection="1">
      <alignment horizontal="left" vertical="top"/>
    </xf>
    <xf numFmtId="0" fontId="0" fillId="0" borderId="0" xfId="0" applyNumberFormat="1" applyProtection="1"/>
    <xf numFmtId="0" fontId="12" fillId="0" borderId="0" xfId="0" applyNumberFormat="1" applyFont="1" applyProtection="1"/>
    <xf numFmtId="0" fontId="13" fillId="0" borderId="0" xfId="0" applyNumberFormat="1" applyFont="1" applyAlignment="1" applyProtection="1">
      <alignment horizontal="left"/>
    </xf>
    <xf numFmtId="0" fontId="13" fillId="0" borderId="0" xfId="0" applyNumberFormat="1" applyFont="1" applyAlignment="1" applyProtection="1">
      <alignment horizontal="right"/>
    </xf>
    <xf numFmtId="0" fontId="12" fillId="0" borderId="0" xfId="0" applyNumberFormat="1" applyFont="1" applyAlignment="1" applyProtection="1">
      <alignment horizontal="right"/>
    </xf>
    <xf numFmtId="0" fontId="13" fillId="0" borderId="0" xfId="0" applyNumberFormat="1" applyFont="1" applyAlignment="1" applyProtection="1">
      <alignment vertical="center"/>
    </xf>
    <xf numFmtId="0" fontId="8" fillId="0" borderId="0" xfId="0" applyNumberFormat="1" applyFont="1" applyProtection="1"/>
    <xf numFmtId="0" fontId="13" fillId="0" borderId="0" xfId="0" applyNumberFormat="1" applyFont="1" applyAlignment="1" applyProtection="1">
      <alignment horizontal="center" vertical="center"/>
    </xf>
    <xf numFmtId="0" fontId="13" fillId="0" borderId="0" xfId="0" applyNumberFormat="1" applyFont="1" applyAlignment="1" applyProtection="1">
      <alignment vertical="top"/>
    </xf>
    <xf numFmtId="0" fontId="7" fillId="0" borderId="0" xfId="0" applyNumberFormat="1" applyFont="1" applyAlignment="1" applyProtection="1"/>
    <xf numFmtId="0" fontId="7" fillId="0" borderId="0" xfId="0" applyNumberFormat="1" applyFont="1" applyProtection="1"/>
    <xf numFmtId="0" fontId="5" fillId="0" borderId="0" xfId="0" applyNumberFormat="1" applyFont="1" applyAlignment="1" applyProtection="1">
      <alignment horizontal="left" vertical="top" wrapText="1" indent="1"/>
    </xf>
    <xf numFmtId="0" fontId="5" fillId="0" borderId="0" xfId="0" quotePrefix="1" applyNumberFormat="1" applyFont="1" applyBorder="1" applyAlignment="1" applyProtection="1">
      <alignment horizontal="left" vertical="top" wrapText="1" indent="1"/>
    </xf>
    <xf numFmtId="164" fontId="18" fillId="0" borderId="6" xfId="0" applyNumberFormat="1" applyFont="1" applyBorder="1" applyAlignment="1" applyProtection="1">
      <alignment horizontal="left" vertical="top"/>
    </xf>
    <xf numFmtId="0" fontId="18" fillId="0" borderId="5" xfId="0" applyNumberFormat="1" applyFont="1" applyBorder="1" applyAlignment="1" applyProtection="1">
      <alignment horizontal="justify" vertical="top"/>
    </xf>
    <xf numFmtId="164" fontId="18" fillId="0" borderId="8" xfId="0" applyNumberFormat="1" applyFont="1" applyBorder="1" applyAlignment="1" applyProtection="1">
      <alignment horizontal="left" vertical="top"/>
    </xf>
    <xf numFmtId="44" fontId="6" fillId="0" borderId="0" xfId="0" applyNumberFormat="1" applyFont="1" applyAlignment="1" applyProtection="1">
      <alignment horizontal="center" vertical="center" shrinkToFit="1"/>
    </xf>
    <xf numFmtId="44" fontId="31" fillId="3" borderId="0" xfId="0" applyNumberFormat="1" applyFont="1" applyFill="1" applyBorder="1" applyAlignment="1" applyProtection="1">
      <alignment horizontal="center" shrinkToFit="1"/>
    </xf>
    <xf numFmtId="44" fontId="31" fillId="0" borderId="0" xfId="0" applyNumberFormat="1" applyFont="1" applyAlignment="1" applyProtection="1">
      <alignment horizontal="center" vertical="center" shrinkToFit="1"/>
    </xf>
    <xf numFmtId="44" fontId="30" fillId="0" borderId="0" xfId="0" applyNumberFormat="1" applyFont="1" applyAlignment="1" applyProtection="1">
      <alignment horizontal="center" shrinkToFit="1"/>
    </xf>
    <xf numFmtId="0" fontId="5" fillId="0" borderId="0" xfId="0" quotePrefix="1" applyNumberFormat="1" applyFont="1" applyFill="1" applyAlignment="1" applyProtection="1">
      <alignment horizontal="justify" vertical="top" wrapText="1"/>
    </xf>
    <xf numFmtId="43" fontId="6" fillId="0" borderId="0" xfId="0" applyNumberFormat="1" applyFont="1" applyBorder="1" applyAlignment="1" applyProtection="1">
      <alignment horizontal="center" vertical="center" shrinkToFit="1"/>
    </xf>
    <xf numFmtId="0" fontId="6" fillId="0" borderId="0" xfId="0" applyFont="1" applyBorder="1" applyAlignment="1" applyProtection="1"/>
    <xf numFmtId="0" fontId="6" fillId="0" borderId="0" xfId="0" applyFont="1" applyFill="1" applyAlignment="1" applyProtection="1">
      <alignment horizontal="center"/>
    </xf>
    <xf numFmtId="43" fontId="31" fillId="0" borderId="1" xfId="0" applyNumberFormat="1" applyFont="1" applyBorder="1" applyAlignment="1" applyProtection="1">
      <alignment horizontal="center" shrinkToFit="1"/>
    </xf>
    <xf numFmtId="43" fontId="31" fillId="0" borderId="0" xfId="0" applyNumberFormat="1" applyFont="1" applyBorder="1" applyAlignment="1" applyProtection="1">
      <alignment horizontal="center" shrinkToFit="1"/>
    </xf>
    <xf numFmtId="43" fontId="5" fillId="0" borderId="9" xfId="0" applyNumberFormat="1" applyFont="1" applyBorder="1" applyAlignment="1" applyProtection="1">
      <alignment horizontal="center" shrinkToFit="1"/>
    </xf>
    <xf numFmtId="43" fontId="31" fillId="0" borderId="2" xfId="0" applyNumberFormat="1" applyFont="1" applyBorder="1" applyAlignment="1" applyProtection="1">
      <alignment horizontal="center" shrinkToFit="1"/>
    </xf>
    <xf numFmtId="43" fontId="6" fillId="0" borderId="9" xfId="0" applyNumberFormat="1" applyFont="1" applyBorder="1" applyAlignment="1" applyProtection="1">
      <alignment horizontal="center" shrinkToFit="1"/>
    </xf>
    <xf numFmtId="43" fontId="30" fillId="0" borderId="3" xfId="0" applyNumberFormat="1" applyFont="1" applyBorder="1" applyAlignment="1" applyProtection="1">
      <alignment horizontal="center" shrinkToFit="1"/>
    </xf>
    <xf numFmtId="43" fontId="5" fillId="0" borderId="7" xfId="0" applyNumberFormat="1" applyFont="1" applyBorder="1" applyAlignment="1" applyProtection="1">
      <alignment horizontal="center" shrinkToFit="1"/>
    </xf>
    <xf numFmtId="0" fontId="34" fillId="0" borderId="0" xfId="0" applyFont="1" applyProtection="1"/>
    <xf numFmtId="0" fontId="13" fillId="0" borderId="0" xfId="0" applyFont="1" applyAlignment="1" applyProtection="1">
      <alignment vertical="top"/>
    </xf>
    <xf numFmtId="0" fontId="13" fillId="0" borderId="0" xfId="0" applyFont="1" applyProtection="1"/>
    <xf numFmtId="0" fontId="12" fillId="0" borderId="0" xfId="0" applyFont="1" applyAlignment="1" applyProtection="1">
      <alignment horizontal="right" vertical="top"/>
    </xf>
    <xf numFmtId="0" fontId="12" fillId="0" borderId="0" xfId="0" applyFont="1" applyAlignment="1" applyProtection="1">
      <alignment horizontal="left" vertical="top"/>
    </xf>
    <xf numFmtId="0" fontId="12" fillId="0" borderId="0" xfId="0" applyFont="1" applyProtection="1"/>
    <xf numFmtId="0" fontId="13" fillId="0" borderId="0" xfId="0" applyFont="1" applyAlignment="1" applyProtection="1">
      <alignment vertical="top" wrapText="1"/>
    </xf>
    <xf numFmtId="0" fontId="13" fillId="0" borderId="0" xfId="0" applyFont="1" applyAlignment="1" applyProtection="1">
      <alignment horizontal="left" vertical="top"/>
    </xf>
    <xf numFmtId="0" fontId="12" fillId="0" borderId="0" xfId="0" applyFont="1" applyAlignment="1" applyProtection="1">
      <alignment horizontal="center" vertical="top"/>
    </xf>
    <xf numFmtId="0" fontId="14" fillId="0" borderId="0" xfId="0" applyFont="1" applyProtection="1"/>
    <xf numFmtId="0" fontId="13" fillId="0" borderId="0" xfId="0" applyFont="1" applyBorder="1" applyAlignment="1" applyProtection="1">
      <alignment horizontal="left" vertical="top"/>
    </xf>
    <xf numFmtId="3" fontId="6" fillId="0" borderId="0" xfId="0" applyNumberFormat="1" applyFont="1" applyFill="1" applyProtection="1"/>
    <xf numFmtId="43" fontId="6" fillId="0" borderId="0" xfId="0" applyNumberFormat="1" applyFont="1" applyFill="1" applyAlignment="1" applyProtection="1">
      <alignment horizontal="center" vertical="center" shrinkToFit="1"/>
      <protection locked="0"/>
    </xf>
    <xf numFmtId="4" fontId="6" fillId="0" borderId="0" xfId="48" applyNumberFormat="1" applyFont="1" applyFill="1" applyAlignment="1" applyProtection="1">
      <alignment horizontal="center" vertical="center" shrinkToFit="1"/>
    </xf>
    <xf numFmtId="43" fontId="6" fillId="0" borderId="0" xfId="0" applyNumberFormat="1" applyFont="1" applyAlignment="1" applyProtection="1">
      <alignment horizontal="center" vertical="center" shrinkToFit="1"/>
      <protection locked="0"/>
    </xf>
    <xf numFmtId="0" fontId="6" fillId="0" borderId="0" xfId="0" applyNumberFormat="1" applyFont="1" applyBorder="1" applyAlignment="1" applyProtection="1">
      <alignment horizontal="center" vertical="center" shrinkToFit="1"/>
    </xf>
    <xf numFmtId="4" fontId="6" fillId="0" borderId="0" xfId="0" applyNumberFormat="1" applyFont="1" applyBorder="1" applyAlignment="1" applyProtection="1">
      <alignment horizontal="center" vertical="center" shrinkToFit="1"/>
    </xf>
    <xf numFmtId="4" fontId="6" fillId="0" borderId="0" xfId="0" applyNumberFormat="1" applyFont="1" applyBorder="1" applyAlignment="1" applyProtection="1">
      <alignment horizontal="center" vertical="center" shrinkToFit="1"/>
      <protection locked="0"/>
    </xf>
    <xf numFmtId="43" fontId="5" fillId="0" borderId="0" xfId="0" applyNumberFormat="1" applyFont="1" applyBorder="1" applyAlignment="1" applyProtection="1">
      <alignment horizontal="center" vertical="center" shrinkToFit="1"/>
    </xf>
    <xf numFmtId="164" fontId="5" fillId="0" borderId="0" xfId="0" applyNumberFormat="1" applyFont="1" applyBorder="1" applyAlignment="1" applyProtection="1">
      <alignment horizontal="right" vertical="top"/>
    </xf>
    <xf numFmtId="0" fontId="6" fillId="0" borderId="0" xfId="0" applyNumberFormat="1" applyFont="1" applyBorder="1" applyAlignment="1" applyProtection="1">
      <alignment horizontal="justify" vertical="top" wrapText="1"/>
    </xf>
    <xf numFmtId="0" fontId="5" fillId="0" borderId="0" xfId="0" applyNumberFormat="1" applyFont="1" applyFill="1" applyAlignment="1" applyProtection="1">
      <alignment horizontal="center"/>
    </xf>
    <xf numFmtId="4" fontId="5" fillId="0" borderId="0" xfId="0" applyNumberFormat="1" applyFont="1" applyFill="1" applyAlignment="1" applyProtection="1">
      <alignment horizontal="center" shrinkToFit="1"/>
    </xf>
    <xf numFmtId="4" fontId="5" fillId="0" borderId="0" xfId="0" applyNumberFormat="1" applyFont="1" applyFill="1" applyAlignment="1" applyProtection="1">
      <alignment horizontal="center" shrinkToFit="1"/>
      <protection locked="0"/>
    </xf>
    <xf numFmtId="43" fontId="5" fillId="0" borderId="0" xfId="0" applyNumberFormat="1" applyFont="1" applyFill="1" applyAlignment="1" applyProtection="1">
      <alignment horizontal="center" shrinkToFit="1"/>
    </xf>
    <xf numFmtId="4" fontId="31" fillId="0" borderId="0" xfId="0" applyNumberFormat="1" applyFont="1" applyBorder="1" applyAlignment="1" applyProtection="1">
      <alignment horizontal="justify" vertical="top" wrapText="1"/>
    </xf>
    <xf numFmtId="4" fontId="30" fillId="0" borderId="0" xfId="0" quotePrefix="1" applyNumberFormat="1" applyFont="1" applyBorder="1" applyAlignment="1" applyProtection="1">
      <alignment horizontal="left" vertical="top" wrapText="1"/>
    </xf>
    <xf numFmtId="0" fontId="6" fillId="0" borderId="0" xfId="0" applyNumberFormat="1" applyFont="1" applyFill="1" applyBorder="1" applyAlignment="1" applyProtection="1">
      <alignment horizontal="center" vertical="center" shrinkToFit="1"/>
    </xf>
    <xf numFmtId="4" fontId="6" fillId="0" borderId="0" xfId="0" applyNumberFormat="1" applyFont="1" applyFill="1" applyBorder="1" applyAlignment="1" applyProtection="1">
      <alignment horizontal="center" vertical="center" shrinkToFit="1"/>
    </xf>
    <xf numFmtId="4" fontId="6" fillId="0" borderId="0" xfId="0" applyNumberFormat="1" applyFont="1" applyFill="1" applyBorder="1" applyAlignment="1" applyProtection="1">
      <alignment horizontal="center" vertical="center" shrinkToFit="1"/>
      <protection locked="0"/>
    </xf>
    <xf numFmtId="43" fontId="6" fillId="0" borderId="0" xfId="0" applyNumberFormat="1" applyFont="1" applyFill="1" applyBorder="1" applyAlignment="1" applyProtection="1">
      <alignment horizontal="center" vertical="center" shrinkToFit="1"/>
    </xf>
    <xf numFmtId="0" fontId="6" fillId="0" borderId="10" xfId="0" applyNumberFormat="1" applyFont="1" applyFill="1" applyBorder="1" applyAlignment="1" applyProtection="1">
      <alignment horizontal="justify" vertical="top" wrapText="1"/>
    </xf>
    <xf numFmtId="0" fontId="15" fillId="0" borderId="0" xfId="0" applyFont="1" applyAlignment="1" applyProtection="1">
      <alignment horizontal="center" vertical="center"/>
    </xf>
    <xf numFmtId="0" fontId="13" fillId="0" borderId="0" xfId="0" applyFont="1" applyBorder="1" applyAlignment="1" applyProtection="1">
      <alignment horizontal="center" vertical="center" wrapText="1"/>
    </xf>
  </cellXfs>
  <cellStyles count="55">
    <cellStyle name="Comma 2" xfId="1"/>
    <cellStyle name="Comma 2 2" xfId="44"/>
    <cellStyle name="Comma 3" xfId="2"/>
    <cellStyle name="Comma 4" xfId="46"/>
    <cellStyle name="Comma 5" xfId="50"/>
    <cellStyle name="Comma 6" xfId="54"/>
    <cellStyle name="Currency" xfId="3" builtinId="4"/>
    <cellStyle name="Currency 2" xfId="53"/>
    <cellStyle name="Default_Uvuceni" xfId="47"/>
    <cellStyle name="Excel Built-in Normal" xfId="4"/>
    <cellStyle name="Normal" xfId="0" builtinId="0"/>
    <cellStyle name="Normal 10" xfId="5"/>
    <cellStyle name="Normal 10 2" xfId="48"/>
    <cellStyle name="Normal 11" xfId="6"/>
    <cellStyle name="Normal 11 2" xfId="7"/>
    <cellStyle name="Normal 12" xfId="8"/>
    <cellStyle name="Normal 13" xfId="9"/>
    <cellStyle name="Normal 14" xfId="10"/>
    <cellStyle name="Normal 15" xfId="11"/>
    <cellStyle name="Normal 16" xfId="12"/>
    <cellStyle name="Normal 17" xfId="13"/>
    <cellStyle name="Normal 18" xfId="14"/>
    <cellStyle name="Normal 19" xfId="15"/>
    <cellStyle name="Normal 2" xfId="16"/>
    <cellStyle name="Normal 2 2" xfId="39"/>
    <cellStyle name="Normal 20" xfId="17"/>
    <cellStyle name="Normal 21" xfId="18"/>
    <cellStyle name="Normal 22" xfId="19"/>
    <cellStyle name="Normal 23" xfId="20"/>
    <cellStyle name="Normal 24" xfId="21"/>
    <cellStyle name="Normal 25" xfId="22"/>
    <cellStyle name="Normal 26" xfId="23"/>
    <cellStyle name="Normal 27" xfId="24"/>
    <cellStyle name="Normal 28" xfId="25"/>
    <cellStyle name="Normal 29" xfId="26"/>
    <cellStyle name="Normal 3" xfId="27"/>
    <cellStyle name="Normal 3 2" xfId="43"/>
    <cellStyle name="Normal 30" xfId="28"/>
    <cellStyle name="Normal 31" xfId="29"/>
    <cellStyle name="Normal 4" xfId="30"/>
    <cellStyle name="Normal 4 2 2" xfId="31"/>
    <cellStyle name="Normal 5" xfId="32"/>
    <cellStyle name="Normal 6" xfId="33"/>
    <cellStyle name="Normal 7" xfId="34"/>
    <cellStyle name="Normal 8" xfId="35"/>
    <cellStyle name="Normal 9" xfId="36"/>
    <cellStyle name="Normalno 2" xfId="37"/>
    <cellStyle name="Normalno 3" xfId="42"/>
    <cellStyle name="Normalno 4" xfId="41"/>
    <cellStyle name="Obično 2" xfId="38"/>
    <cellStyle name="Obično 2 2" xfId="49"/>
    <cellStyle name="Obično_List1" xfId="51"/>
    <cellStyle name="Style 1" xfId="52"/>
    <cellStyle name="Zarez 2" xfId="40"/>
    <cellStyle name="Zarez 3" xfId="45"/>
  </cellStyles>
  <dxfs count="0"/>
  <tableStyles count="0" defaultTableStyle="TableStyleMedium2" defaultPivotStyle="PivotStyleLight16"/>
  <colors>
    <mruColors>
      <color rgb="FF969696"/>
      <color rgb="FFEAEAEA"/>
      <color rgb="FFC0C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tabSelected="1" view="pageBreakPreview" zoomScaleNormal="100" zoomScaleSheetLayoutView="100" workbookViewId="0">
      <selection activeCell="D22" sqref="D22"/>
    </sheetView>
  </sheetViews>
  <sheetFormatPr defaultColWidth="9.140625" defaultRowHeight="12.75" x14ac:dyDescent="0.2"/>
  <cols>
    <col min="1" max="10" width="11" style="176" customWidth="1"/>
    <col min="11" max="16384" width="9.140625" style="176"/>
  </cols>
  <sheetData>
    <row r="1" spans="1:9" ht="23.25" x14ac:dyDescent="0.2">
      <c r="A1" s="31"/>
      <c r="B1" s="34"/>
      <c r="C1" s="32"/>
    </row>
    <row r="2" spans="1:9" ht="23.25" x14ac:dyDescent="0.2">
      <c r="A2" s="31"/>
      <c r="B2" s="34"/>
      <c r="C2" s="32"/>
      <c r="D2" s="35"/>
      <c r="E2" s="35"/>
      <c r="F2" s="35"/>
    </row>
    <row r="3" spans="1:9" s="181" customFormat="1" ht="18.75" x14ac:dyDescent="0.3">
      <c r="A3" s="177" t="s">
        <v>26</v>
      </c>
      <c r="B3" s="177"/>
      <c r="C3" s="177"/>
      <c r="D3" s="178"/>
      <c r="E3" s="179"/>
      <c r="F3" s="180"/>
    </row>
    <row r="4" spans="1:9" s="181" customFormat="1" ht="18.75" x14ac:dyDescent="0.3">
      <c r="A4" s="183" t="s">
        <v>175</v>
      </c>
      <c r="B4" s="182"/>
      <c r="C4" s="182"/>
      <c r="D4" s="182"/>
      <c r="E4" s="182"/>
      <c r="F4" s="182"/>
      <c r="G4" s="182"/>
      <c r="H4" s="182"/>
      <c r="I4" s="182"/>
    </row>
    <row r="5" spans="1:9" s="181" customFormat="1" ht="18.75" x14ac:dyDescent="0.3">
      <c r="A5" s="183" t="s">
        <v>176</v>
      </c>
      <c r="B5" s="182"/>
      <c r="C5" s="182"/>
      <c r="D5" s="182"/>
      <c r="E5" s="182"/>
      <c r="F5" s="182"/>
      <c r="G5" s="182"/>
      <c r="H5" s="182"/>
      <c r="I5" s="182"/>
    </row>
    <row r="6" spans="1:9" s="181" customFormat="1" ht="18.75" x14ac:dyDescent="0.3">
      <c r="A6" s="183" t="s">
        <v>177</v>
      </c>
      <c r="B6" s="182"/>
      <c r="C6" s="182"/>
      <c r="D6" s="182"/>
      <c r="E6" s="182"/>
      <c r="F6" s="182"/>
      <c r="G6" s="182"/>
      <c r="H6" s="182"/>
      <c r="I6" s="182"/>
    </row>
    <row r="7" spans="1:9" s="181" customFormat="1" ht="18.75" x14ac:dyDescent="0.3">
      <c r="A7" s="183"/>
      <c r="B7" s="182"/>
      <c r="C7" s="182"/>
      <c r="D7" s="182"/>
      <c r="E7" s="182"/>
      <c r="F7" s="182"/>
      <c r="G7" s="182"/>
      <c r="H7" s="182"/>
      <c r="I7" s="182"/>
    </row>
    <row r="8" spans="1:9" s="181" customFormat="1" ht="18.75" x14ac:dyDescent="0.3">
      <c r="A8" s="182"/>
      <c r="B8" s="182"/>
      <c r="C8" s="182"/>
      <c r="D8" s="182"/>
      <c r="E8" s="182"/>
      <c r="F8" s="182"/>
      <c r="G8" s="182"/>
      <c r="H8" s="182"/>
      <c r="I8" s="182"/>
    </row>
    <row r="9" spans="1:9" s="181" customFormat="1" ht="18.75" x14ac:dyDescent="0.3">
      <c r="A9" s="184"/>
      <c r="B9" s="183"/>
      <c r="C9" s="180"/>
    </row>
    <row r="10" spans="1:9" s="181" customFormat="1" ht="18.75" x14ac:dyDescent="0.3">
      <c r="A10" s="177" t="s">
        <v>27</v>
      </c>
      <c r="B10" s="177"/>
      <c r="C10" s="177"/>
      <c r="D10" s="178"/>
      <c r="E10" s="179"/>
      <c r="F10" s="180"/>
    </row>
    <row r="11" spans="1:9" s="181" customFormat="1" ht="18.75" x14ac:dyDescent="0.3">
      <c r="A11" s="183" t="s">
        <v>175</v>
      </c>
      <c r="B11" s="182"/>
      <c r="C11" s="182"/>
      <c r="D11" s="182"/>
      <c r="E11" s="182"/>
      <c r="F11" s="182"/>
      <c r="G11" s="182"/>
      <c r="H11" s="182"/>
      <c r="I11" s="182"/>
    </row>
    <row r="12" spans="1:9" s="181" customFormat="1" ht="18.75" x14ac:dyDescent="0.3">
      <c r="A12" s="183" t="s">
        <v>208</v>
      </c>
      <c r="B12" s="182"/>
      <c r="C12" s="182"/>
      <c r="D12" s="182"/>
      <c r="E12" s="182"/>
      <c r="F12" s="182"/>
      <c r="G12" s="182"/>
      <c r="H12" s="182"/>
      <c r="I12" s="182"/>
    </row>
    <row r="13" spans="1:9" ht="23.25" x14ac:dyDescent="0.2">
      <c r="A13" s="31"/>
      <c r="B13" s="34"/>
      <c r="C13" s="32"/>
      <c r="D13" s="32"/>
      <c r="E13" s="32"/>
      <c r="F13" s="32"/>
    </row>
    <row r="14" spans="1:9" ht="23.25" x14ac:dyDescent="0.2">
      <c r="A14" s="31"/>
      <c r="B14" s="34"/>
      <c r="C14" s="32"/>
      <c r="D14" s="34"/>
      <c r="E14" s="33"/>
      <c r="F14" s="32"/>
    </row>
    <row r="17" spans="1:10" s="185" customFormat="1" ht="23.25" x14ac:dyDescent="0.35">
      <c r="A17" s="208" t="s">
        <v>5</v>
      </c>
      <c r="B17" s="208"/>
      <c r="C17" s="208"/>
      <c r="D17" s="208"/>
      <c r="E17" s="208"/>
      <c r="F17" s="208"/>
      <c r="G17" s="208"/>
      <c r="H17" s="208"/>
      <c r="I17" s="208"/>
      <c r="J17" s="208"/>
    </row>
    <row r="18" spans="1:10" s="181" customFormat="1" ht="18.75" x14ac:dyDescent="0.3">
      <c r="A18" s="184"/>
      <c r="B18" s="183"/>
      <c r="C18" s="180"/>
      <c r="D18" s="180"/>
      <c r="E18" s="180"/>
      <c r="F18" s="180"/>
    </row>
    <row r="19" spans="1:10" s="181" customFormat="1" ht="18.75" x14ac:dyDescent="0.3">
      <c r="A19" s="184"/>
      <c r="B19" s="183"/>
      <c r="C19" s="180"/>
      <c r="D19" s="180"/>
      <c r="E19" s="180"/>
      <c r="F19" s="180"/>
    </row>
    <row r="20" spans="1:10" s="181" customFormat="1" ht="18.75" x14ac:dyDescent="0.3">
      <c r="A20" s="184"/>
      <c r="B20" s="183"/>
      <c r="C20" s="180"/>
      <c r="D20" s="186"/>
      <c r="E20" s="179"/>
      <c r="F20" s="180"/>
    </row>
    <row r="21" spans="1:10" s="181" customFormat="1" ht="18.75" x14ac:dyDescent="0.3">
      <c r="A21" s="209" t="s">
        <v>325</v>
      </c>
      <c r="B21" s="209"/>
      <c r="C21" s="209"/>
      <c r="D21" s="209"/>
      <c r="E21" s="209"/>
      <c r="F21" s="209"/>
      <c r="G21" s="209"/>
      <c r="H21" s="209"/>
      <c r="I21" s="209"/>
      <c r="J21" s="209"/>
    </row>
    <row r="23" spans="1:10" s="181" customFormat="1" ht="18.75" x14ac:dyDescent="0.3">
      <c r="D23" s="178"/>
    </row>
  </sheetData>
  <mergeCells count="2">
    <mergeCell ref="A17:J17"/>
    <mergeCell ref="A21:J21"/>
  </mergeCells>
  <pageMargins left="0.70866141732283472" right="0.70866141732283472" top="0.74803149606299213" bottom="0.74803149606299213" header="0.31496062992125984" footer="0.31496062992125984"/>
  <pageSetup paperSize="9" scale="81" fitToHeight="0" orientation="portrait" horizontalDpi="4294967293" r:id="rId1"/>
  <headerFooter differentFirst="1" scaleWithDoc="0">
    <oddFooter xml:space="preserve">&amp;R&amp;"Calibri,Regular"&amp;P-1/&amp;N-1  </oddFooter>
    <firstFooter>&amp;RZAGREB, studeni 2022.</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showWhiteSpace="0" view="pageBreakPreview" zoomScaleNormal="100" zoomScaleSheetLayoutView="100" workbookViewId="0">
      <selection activeCell="B6" sqref="B6"/>
    </sheetView>
  </sheetViews>
  <sheetFormatPr defaultColWidth="9.140625" defaultRowHeight="12.75" x14ac:dyDescent="0.2"/>
  <cols>
    <col min="1" max="1" width="5.7109375" style="145" customWidth="1"/>
    <col min="2" max="2" width="99.7109375" style="145" customWidth="1"/>
    <col min="3" max="3" width="5.7109375" style="145" customWidth="1"/>
    <col min="4" max="5" width="11.7109375" style="145" customWidth="1"/>
    <col min="6" max="6" width="17.7109375" style="145" customWidth="1"/>
    <col min="7" max="16384" width="9.140625" style="145"/>
  </cols>
  <sheetData>
    <row r="1" spans="1:9" ht="23.25" x14ac:dyDescent="0.35">
      <c r="A1" s="141"/>
      <c r="B1" s="141" t="s">
        <v>14</v>
      </c>
      <c r="C1" s="141"/>
      <c r="D1" s="142"/>
      <c r="E1" s="143"/>
      <c r="F1" s="144"/>
    </row>
    <row r="2" spans="1:9" ht="23.25" x14ac:dyDescent="0.35">
      <c r="A2" s="141"/>
      <c r="B2" s="141"/>
      <c r="C2" s="141"/>
      <c r="D2" s="142"/>
      <c r="E2" s="143"/>
      <c r="F2" s="144"/>
    </row>
    <row r="3" spans="1:9" ht="23.25" x14ac:dyDescent="0.3">
      <c r="A3" s="141" t="s">
        <v>15</v>
      </c>
      <c r="B3" s="141" t="str">
        <f>'OPĆI OPIS'!A2</f>
        <v>OPĆI OPIS UZ TROŠKOVNIK</v>
      </c>
      <c r="C3" s="141"/>
      <c r="E3" s="143"/>
      <c r="F3" s="144"/>
    </row>
    <row r="4" spans="1:9" ht="23.25" x14ac:dyDescent="0.3">
      <c r="A4" s="141"/>
      <c r="B4" s="141"/>
      <c r="C4" s="141"/>
      <c r="E4" s="143"/>
      <c r="F4" s="144"/>
    </row>
    <row r="5" spans="1:9" ht="23.25" x14ac:dyDescent="0.3">
      <c r="A5" s="141" t="s">
        <v>15</v>
      </c>
      <c r="B5" s="141" t="str">
        <f>'OPĆI UVJETI_GRAĐ'!A2</f>
        <v>OPĆI UVJETI GRAĐEVINSKO - OBRTNIČKIH RADOVA</v>
      </c>
      <c r="C5" s="141"/>
      <c r="E5" s="143"/>
      <c r="F5" s="144"/>
    </row>
    <row r="6" spans="1:9" ht="23.25" x14ac:dyDescent="0.3">
      <c r="A6" s="141"/>
      <c r="B6" s="141"/>
      <c r="C6" s="141"/>
      <c r="E6" s="143"/>
      <c r="F6" s="144"/>
    </row>
    <row r="7" spans="1:9" s="146" customFormat="1" ht="18.75" x14ac:dyDescent="0.3">
      <c r="A7" s="141" t="str">
        <f>'A_GRAĐ-OBRT'!A7</f>
        <v>A.</v>
      </c>
      <c r="B7" s="141" t="str">
        <f>'A_GRAĐ-OBRT'!B7</f>
        <v>GRAĐEVINSKO - OBRTNIČKI RADOVI</v>
      </c>
      <c r="C7" s="141"/>
      <c r="E7" s="141"/>
      <c r="F7" s="141"/>
    </row>
    <row r="8" spans="1:9" s="146" customFormat="1" ht="18.75" x14ac:dyDescent="0.3">
      <c r="A8" s="141"/>
      <c r="B8" s="141"/>
      <c r="C8" s="141"/>
      <c r="E8" s="141"/>
      <c r="F8" s="141"/>
    </row>
    <row r="9" spans="1:9" s="146" customFormat="1" ht="18.75" x14ac:dyDescent="0.3">
      <c r="A9" s="141" t="str">
        <f>B_INSTALATERSKI!A7</f>
        <v>B.</v>
      </c>
      <c r="B9" s="141" t="str">
        <f>B_INSTALATERSKI!B7</f>
        <v>INSTALATERSKI RADOVI</v>
      </c>
      <c r="C9" s="141"/>
      <c r="E9" s="141"/>
      <c r="F9" s="141"/>
    </row>
    <row r="10" spans="1:9" ht="23.25" x14ac:dyDescent="0.3">
      <c r="A10" s="141"/>
      <c r="B10" s="141"/>
      <c r="C10" s="141"/>
      <c r="E10" s="143"/>
      <c r="F10" s="144"/>
    </row>
    <row r="11" spans="1:9" s="146" customFormat="1" ht="18.75" x14ac:dyDescent="0.3">
      <c r="A11" s="141" t="s">
        <v>15</v>
      </c>
      <c r="B11" s="141" t="str">
        <f>REKAPITULACIJA!B8</f>
        <v>SVEUKUPNA REKAPITULACIJA</v>
      </c>
      <c r="C11" s="141"/>
      <c r="E11" s="141"/>
      <c r="F11" s="141"/>
      <c r="G11" s="141"/>
    </row>
    <row r="12" spans="1:9" s="146" customFormat="1" ht="18.75" x14ac:dyDescent="0.3">
      <c r="A12" s="141"/>
      <c r="B12" s="141"/>
      <c r="C12" s="141"/>
      <c r="D12" s="147"/>
      <c r="E12" s="141"/>
      <c r="F12" s="148"/>
    </row>
    <row r="13" spans="1:9" s="146" customFormat="1" ht="18.75" x14ac:dyDescent="0.3">
      <c r="A13" s="141"/>
      <c r="B13" s="141"/>
      <c r="C13" s="141"/>
      <c r="D13" s="147"/>
      <c r="E13" s="141"/>
      <c r="F13" s="141"/>
    </row>
    <row r="14" spans="1:9" s="146" customFormat="1" ht="18.75" x14ac:dyDescent="0.3">
      <c r="A14" s="141"/>
      <c r="B14" s="141"/>
      <c r="C14" s="141"/>
      <c r="D14" s="147"/>
      <c r="E14" s="141"/>
      <c r="F14" s="149"/>
    </row>
    <row r="15" spans="1:9" s="151" customFormat="1" ht="18.75" x14ac:dyDescent="0.3">
      <c r="A15" s="141"/>
      <c r="B15" s="141"/>
      <c r="C15" s="141"/>
      <c r="D15" s="150"/>
      <c r="E15" s="150"/>
      <c r="F15" s="150"/>
      <c r="G15" s="150"/>
      <c r="H15" s="150"/>
      <c r="I15" s="150"/>
    </row>
    <row r="16" spans="1:9" s="151" customFormat="1" ht="18.75" x14ac:dyDescent="0.3">
      <c r="A16" s="141"/>
      <c r="B16" s="141"/>
      <c r="C16" s="141"/>
      <c r="D16" s="152"/>
      <c r="E16" s="152"/>
      <c r="F16" s="152"/>
      <c r="G16" s="152"/>
      <c r="H16" s="152"/>
      <c r="I16" s="152"/>
    </row>
    <row r="17" spans="1:9" s="151" customFormat="1" ht="18.75" x14ac:dyDescent="0.3">
      <c r="A17" s="141"/>
      <c r="B17" s="141"/>
      <c r="C17" s="141"/>
      <c r="D17" s="152"/>
      <c r="E17" s="152"/>
      <c r="F17" s="152"/>
      <c r="G17" s="152"/>
      <c r="H17" s="152"/>
      <c r="I17" s="152"/>
    </row>
    <row r="18" spans="1:9" ht="18.75" x14ac:dyDescent="0.2">
      <c r="A18" s="153"/>
      <c r="B18" s="153"/>
      <c r="C18" s="153"/>
      <c r="D18" s="153"/>
      <c r="E18" s="153"/>
      <c r="F18" s="153"/>
      <c r="G18" s="153"/>
      <c r="H18" s="153"/>
      <c r="I18" s="153"/>
    </row>
    <row r="19" spans="1:9" ht="18.75" x14ac:dyDescent="0.2">
      <c r="A19" s="153"/>
      <c r="B19" s="153"/>
      <c r="C19" s="153"/>
      <c r="D19" s="153"/>
      <c r="E19" s="153"/>
      <c r="F19" s="153"/>
      <c r="G19" s="153"/>
      <c r="H19" s="153"/>
      <c r="I19" s="153"/>
    </row>
    <row r="34" spans="6:9" s="155" customFormat="1" ht="15" x14ac:dyDescent="0.2">
      <c r="F34" s="154"/>
      <c r="G34" s="154"/>
      <c r="H34" s="154"/>
      <c r="I34" s="154"/>
    </row>
    <row r="35" spans="6:9" s="155" customFormat="1" ht="15" x14ac:dyDescent="0.2">
      <c r="F35" s="154"/>
      <c r="G35" s="154"/>
      <c r="H35" s="154"/>
      <c r="I35" s="154"/>
    </row>
  </sheetData>
  <dataValidations count="1">
    <dataValidation type="textLength" operator="lessThan" allowBlank="1" showInputMessage="1" showErrorMessage="1" sqref="A1:XFD1048576">
      <formula1>0</formula1>
    </dataValidation>
  </dataValidations>
  <pageMargins left="0.70866141732283472" right="0.70866141732283472" top="0.74803149606299213" bottom="0.74803149606299213" header="0.31496062992125984" footer="0.31496062992125984"/>
  <pageSetup paperSize="9" scale="80" fitToHeight="0" orientation="portrait" r:id="rId1"/>
  <headerFooter differentFirst="1" scaleWithDoc="0">
    <oddFooter xml:space="preserve">&amp;R&amp;"Calibri,Regular"&amp;P-1/&amp;N-1  </oddFooter>
    <firstFooter xml:space="preserve">&amp;R&amp;"Calibri,Regular"&amp;P-1/&amp;N-1   </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62"/>
  <sheetViews>
    <sheetView view="pageBreakPreview" zoomScaleNormal="100" zoomScaleSheetLayoutView="100" workbookViewId="0">
      <selection activeCell="A18" sqref="A18"/>
    </sheetView>
  </sheetViews>
  <sheetFormatPr defaultColWidth="9.140625" defaultRowHeight="15.75" x14ac:dyDescent="0.25"/>
  <cols>
    <col min="1" max="1" width="110.7109375" style="134" customWidth="1"/>
    <col min="2" max="16384" width="9.140625" style="6"/>
  </cols>
  <sheetData>
    <row r="2" spans="1:1" x14ac:dyDescent="0.25">
      <c r="A2" s="136" t="s">
        <v>31</v>
      </c>
    </row>
    <row r="3" spans="1:1" s="12" customFormat="1" x14ac:dyDescent="0.2">
      <c r="A3" s="133"/>
    </row>
    <row r="4" spans="1:1" ht="31.5" x14ac:dyDescent="0.25">
      <c r="A4" s="133" t="s">
        <v>80</v>
      </c>
    </row>
    <row r="5" spans="1:1" x14ac:dyDescent="0.25">
      <c r="A5" s="134" t="s">
        <v>92</v>
      </c>
    </row>
    <row r="6" spans="1:1" ht="78.75" x14ac:dyDescent="0.25">
      <c r="A6" s="134" t="s">
        <v>32</v>
      </c>
    </row>
    <row r="7" spans="1:1" ht="110.25" x14ac:dyDescent="0.25">
      <c r="A7" s="134" t="s">
        <v>119</v>
      </c>
    </row>
    <row r="8" spans="1:1" ht="31.5" x14ac:dyDescent="0.25">
      <c r="A8" s="134" t="s">
        <v>33</v>
      </c>
    </row>
    <row r="9" spans="1:1" ht="63" x14ac:dyDescent="0.25">
      <c r="A9" s="134" t="s">
        <v>34</v>
      </c>
    </row>
    <row r="10" spans="1:1" x14ac:dyDescent="0.25">
      <c r="A10" s="134" t="s">
        <v>35</v>
      </c>
    </row>
    <row r="11" spans="1:1" ht="47.25" x14ac:dyDescent="0.25">
      <c r="A11" s="134" t="s">
        <v>36</v>
      </c>
    </row>
    <row r="12" spans="1:1" x14ac:dyDescent="0.25">
      <c r="A12" s="134" t="s">
        <v>37</v>
      </c>
    </row>
    <row r="13" spans="1:1" ht="47.25" x14ac:dyDescent="0.25">
      <c r="A13" s="134" t="s">
        <v>38</v>
      </c>
    </row>
    <row r="14" spans="1:1" x14ac:dyDescent="0.25">
      <c r="A14" s="134" t="s">
        <v>39</v>
      </c>
    </row>
    <row r="16" spans="1:1" x14ac:dyDescent="0.25">
      <c r="A16" s="133" t="s">
        <v>40</v>
      </c>
    </row>
    <row r="17" spans="1:1" ht="31.5" x14ac:dyDescent="0.25">
      <c r="A17" s="134" t="s">
        <v>41</v>
      </c>
    </row>
    <row r="18" spans="1:1" ht="47.25" x14ac:dyDescent="0.25">
      <c r="A18" s="134" t="s">
        <v>42</v>
      </c>
    </row>
    <row r="19" spans="1:1" ht="31.5" x14ac:dyDescent="0.25">
      <c r="A19" s="134" t="s">
        <v>43</v>
      </c>
    </row>
    <row r="21" spans="1:1" x14ac:dyDescent="0.25">
      <c r="A21" s="133" t="s">
        <v>44</v>
      </c>
    </row>
    <row r="22" spans="1:1" ht="31.5" x14ac:dyDescent="0.25">
      <c r="A22" s="134" t="s">
        <v>45</v>
      </c>
    </row>
    <row r="23" spans="1:1" ht="31.5" x14ac:dyDescent="0.25">
      <c r="A23" s="134" t="s">
        <v>46</v>
      </c>
    </row>
    <row r="24" spans="1:1" ht="31.5" x14ac:dyDescent="0.25">
      <c r="A24" s="134" t="s">
        <v>90</v>
      </c>
    </row>
    <row r="26" spans="1:1" x14ac:dyDescent="0.25">
      <c r="A26" s="133" t="s">
        <v>47</v>
      </c>
    </row>
    <row r="27" spans="1:1" ht="47.25" x14ac:dyDescent="0.25">
      <c r="A27" s="134" t="s">
        <v>48</v>
      </c>
    </row>
    <row r="28" spans="1:1" x14ac:dyDescent="0.25">
      <c r="A28" s="134" t="s">
        <v>49</v>
      </c>
    </row>
    <row r="29" spans="1:1" x14ac:dyDescent="0.25">
      <c r="A29" s="134" t="s">
        <v>50</v>
      </c>
    </row>
    <row r="30" spans="1:1" ht="31.5" x14ac:dyDescent="0.25">
      <c r="A30" s="134" t="s">
        <v>51</v>
      </c>
    </row>
    <row r="32" spans="1:1" x14ac:dyDescent="0.25">
      <c r="A32" s="133" t="s">
        <v>52</v>
      </c>
    </row>
    <row r="33" spans="1:1" x14ac:dyDescent="0.25">
      <c r="A33" s="134" t="s">
        <v>53</v>
      </c>
    </row>
    <row r="34" spans="1:1" ht="31.5" x14ac:dyDescent="0.25">
      <c r="A34" s="134" t="s">
        <v>54</v>
      </c>
    </row>
    <row r="35" spans="1:1" ht="47.25" x14ac:dyDescent="0.25">
      <c r="A35" s="134" t="s">
        <v>55</v>
      </c>
    </row>
    <row r="36" spans="1:1" x14ac:dyDescent="0.25">
      <c r="A36" s="134" t="s">
        <v>56</v>
      </c>
    </row>
    <row r="38" spans="1:1" x14ac:dyDescent="0.25">
      <c r="A38" s="133" t="s">
        <v>57</v>
      </c>
    </row>
    <row r="39" spans="1:1" ht="31.5" x14ac:dyDescent="0.25">
      <c r="A39" s="134" t="s">
        <v>58</v>
      </c>
    </row>
    <row r="40" spans="1:1" ht="47.25" x14ac:dyDescent="0.25">
      <c r="A40" s="135" t="s">
        <v>59</v>
      </c>
    </row>
    <row r="41" spans="1:1" x14ac:dyDescent="0.25">
      <c r="A41" s="135" t="s">
        <v>60</v>
      </c>
    </row>
    <row r="42" spans="1:1" x14ac:dyDescent="0.25">
      <c r="A42" s="135" t="s">
        <v>61</v>
      </c>
    </row>
    <row r="43" spans="1:1" x14ac:dyDescent="0.25">
      <c r="A43" s="135" t="s">
        <v>62</v>
      </c>
    </row>
    <row r="44" spans="1:1" x14ac:dyDescent="0.25">
      <c r="A44" s="135" t="s">
        <v>63</v>
      </c>
    </row>
    <row r="45" spans="1:1" x14ac:dyDescent="0.25">
      <c r="A45" s="135" t="s">
        <v>64</v>
      </c>
    </row>
    <row r="46" spans="1:1" ht="31.5" x14ac:dyDescent="0.25">
      <c r="A46" s="135" t="s">
        <v>65</v>
      </c>
    </row>
    <row r="47" spans="1:1" ht="31.5" x14ac:dyDescent="0.25">
      <c r="A47" s="135" t="s">
        <v>66</v>
      </c>
    </row>
    <row r="48" spans="1:1" ht="31.5" x14ac:dyDescent="0.25">
      <c r="A48" s="134" t="s">
        <v>67</v>
      </c>
    </row>
    <row r="49" spans="1:1" x14ac:dyDescent="0.25">
      <c r="A49" s="134" t="s">
        <v>68</v>
      </c>
    </row>
    <row r="51" spans="1:1" x14ac:dyDescent="0.25">
      <c r="A51" s="133" t="s">
        <v>69</v>
      </c>
    </row>
    <row r="52" spans="1:1" s="8" customFormat="1" ht="31.5" x14ac:dyDescent="0.25">
      <c r="A52" s="134" t="s">
        <v>70</v>
      </c>
    </row>
    <row r="53" spans="1:1" s="8" customFormat="1" x14ac:dyDescent="0.25">
      <c r="A53" s="134"/>
    </row>
    <row r="54" spans="1:1" s="8" customFormat="1" x14ac:dyDescent="0.25">
      <c r="A54" s="133" t="s">
        <v>71</v>
      </c>
    </row>
    <row r="55" spans="1:1" s="8" customFormat="1" ht="31.5" x14ac:dyDescent="0.25">
      <c r="A55" s="134" t="s">
        <v>72</v>
      </c>
    </row>
    <row r="56" spans="1:1" s="8" customFormat="1" ht="31.5" x14ac:dyDescent="0.25">
      <c r="A56" s="134" t="s">
        <v>73</v>
      </c>
    </row>
    <row r="58" spans="1:1" s="8" customFormat="1" x14ac:dyDescent="0.25">
      <c r="A58" s="133" t="s">
        <v>74</v>
      </c>
    </row>
    <row r="59" spans="1:1" s="8" customFormat="1" ht="47.25" x14ac:dyDescent="0.25">
      <c r="A59" s="134" t="s">
        <v>75</v>
      </c>
    </row>
    <row r="60" spans="1:1" s="8" customFormat="1" x14ac:dyDescent="0.25">
      <c r="A60" s="134" t="s">
        <v>76</v>
      </c>
    </row>
    <row r="61" spans="1:1" s="8" customFormat="1" ht="47.25" x14ac:dyDescent="0.25">
      <c r="A61" s="134" t="s">
        <v>77</v>
      </c>
    </row>
    <row r="62" spans="1:1" s="8" customFormat="1" ht="31.5" x14ac:dyDescent="0.25">
      <c r="A62" s="134" t="s">
        <v>78</v>
      </c>
    </row>
  </sheetData>
  <sheetProtection selectLockedCells="1"/>
  <pageMargins left="0.70866141732283472" right="0.70866141732283472" top="0.74803149606299213" bottom="0.74803149606299213" header="0.31496062992125984" footer="0.31496062992125984"/>
  <pageSetup paperSize="9" scale="80" fitToHeight="0" orientation="portrait" r:id="rId1"/>
  <headerFooter differentFirst="1" scaleWithDoc="0">
    <oddFooter xml:space="preserve">&amp;R&amp;"Calibri,Regular"&amp;P-1/&amp;N-1  </oddFooter>
    <firstFooter xml:space="preserve">&amp;R&amp;"Calibri,Regular"&amp;P/&amp;N </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84"/>
  <sheetViews>
    <sheetView view="pageBreakPreview" topLeftCell="A73" zoomScaleNormal="100" zoomScaleSheetLayoutView="100" workbookViewId="0">
      <selection activeCell="A7" sqref="A7"/>
    </sheetView>
  </sheetViews>
  <sheetFormatPr defaultColWidth="9.140625" defaultRowHeight="15.75" x14ac:dyDescent="0.25"/>
  <cols>
    <col min="1" max="1" width="110.7109375" style="134" customWidth="1"/>
    <col min="2" max="16384" width="9.140625" style="6"/>
  </cols>
  <sheetData>
    <row r="2" spans="1:1" x14ac:dyDescent="0.25">
      <c r="A2" s="136" t="s">
        <v>130</v>
      </c>
    </row>
    <row r="3" spans="1:1" x14ac:dyDescent="0.25">
      <c r="A3" s="136"/>
    </row>
    <row r="4" spans="1:1" s="12" customFormat="1" x14ac:dyDescent="0.2">
      <c r="A4" s="133" t="s">
        <v>125</v>
      </c>
    </row>
    <row r="5" spans="1:1" s="7" customFormat="1" ht="63" x14ac:dyDescent="0.2">
      <c r="A5" s="134" t="s">
        <v>157</v>
      </c>
    </row>
    <row r="6" spans="1:1" s="7" customFormat="1" ht="47.25" x14ac:dyDescent="0.2">
      <c r="A6" s="133" t="s">
        <v>160</v>
      </c>
    </row>
    <row r="7" spans="1:1" s="7" customFormat="1" x14ac:dyDescent="0.2">
      <c r="A7" s="134" t="s">
        <v>158</v>
      </c>
    </row>
    <row r="8" spans="1:1" s="7" customFormat="1" ht="31.5" x14ac:dyDescent="0.2">
      <c r="A8" s="134" t="s">
        <v>159</v>
      </c>
    </row>
    <row r="9" spans="1:1" x14ac:dyDescent="0.25">
      <c r="A9" s="133"/>
    </row>
    <row r="10" spans="1:1" x14ac:dyDescent="0.25">
      <c r="A10" s="133" t="s">
        <v>312</v>
      </c>
    </row>
    <row r="11" spans="1:1" ht="47.25" x14ac:dyDescent="0.25">
      <c r="A11" s="134" t="s">
        <v>128</v>
      </c>
    </row>
    <row r="12" spans="1:1" x14ac:dyDescent="0.25">
      <c r="A12" s="135" t="s">
        <v>156</v>
      </c>
    </row>
    <row r="14" spans="1:1" x14ac:dyDescent="0.25">
      <c r="A14" s="133" t="s">
        <v>236</v>
      </c>
    </row>
    <row r="15" spans="1:1" ht="47.25" x14ac:dyDescent="0.25">
      <c r="A15" s="134" t="s">
        <v>313</v>
      </c>
    </row>
    <row r="16" spans="1:1" x14ac:dyDescent="0.25">
      <c r="A16" s="133"/>
    </row>
    <row r="17" spans="1:1" x14ac:dyDescent="0.25">
      <c r="A17" s="19" t="s">
        <v>12</v>
      </c>
    </row>
    <row r="18" spans="1:1" x14ac:dyDescent="0.25">
      <c r="A18" s="138" t="s">
        <v>94</v>
      </c>
    </row>
    <row r="19" spans="1:1" x14ac:dyDescent="0.25">
      <c r="A19" s="138" t="s">
        <v>95</v>
      </c>
    </row>
    <row r="20" spans="1:1" x14ac:dyDescent="0.25">
      <c r="A20" s="138" t="s">
        <v>96</v>
      </c>
    </row>
    <row r="21" spans="1:1" x14ac:dyDescent="0.25">
      <c r="A21" s="138" t="s">
        <v>97</v>
      </c>
    </row>
    <row r="22" spans="1:1" x14ac:dyDescent="0.25">
      <c r="A22" s="138" t="s">
        <v>98</v>
      </c>
    </row>
    <row r="23" spans="1:1" x14ac:dyDescent="0.25">
      <c r="A23" s="138" t="s">
        <v>99</v>
      </c>
    </row>
    <row r="24" spans="1:1" x14ac:dyDescent="0.25">
      <c r="A24" s="19" t="s">
        <v>13</v>
      </c>
    </row>
    <row r="25" spans="1:1" x14ac:dyDescent="0.25">
      <c r="A25" s="20"/>
    </row>
    <row r="26" spans="1:1" x14ac:dyDescent="0.25">
      <c r="A26" s="20" t="s">
        <v>9</v>
      </c>
    </row>
    <row r="27" spans="1:1" x14ac:dyDescent="0.25">
      <c r="A27" s="20" t="s">
        <v>81</v>
      </c>
    </row>
    <row r="28" spans="1:1" x14ac:dyDescent="0.25">
      <c r="A28" s="139" t="s">
        <v>10</v>
      </c>
    </row>
    <row r="29" spans="1:1" x14ac:dyDescent="0.25">
      <c r="A29" s="139" t="s">
        <v>16</v>
      </c>
    </row>
    <row r="30" spans="1:1" x14ac:dyDescent="0.25">
      <c r="A30" s="139" t="s">
        <v>17</v>
      </c>
    </row>
    <row r="31" spans="1:1" x14ac:dyDescent="0.25">
      <c r="A31" s="139" t="s">
        <v>83</v>
      </c>
    </row>
    <row r="32" spans="1:1" x14ac:dyDescent="0.25">
      <c r="A32" s="139" t="s">
        <v>11</v>
      </c>
    </row>
    <row r="33" spans="1:1" x14ac:dyDescent="0.25">
      <c r="A33" s="139" t="s">
        <v>82</v>
      </c>
    </row>
    <row r="34" spans="1:1" x14ac:dyDescent="0.25">
      <c r="A34" s="25"/>
    </row>
    <row r="35" spans="1:1" x14ac:dyDescent="0.25">
      <c r="A35" s="133" t="str">
        <f>" VANJSKA "&amp;TEXT('A_GRAĐ-OBRT'!B88,)&amp;""</f>
        <v xml:space="preserve"> VANJSKA STOLARIJA</v>
      </c>
    </row>
    <row r="36" spans="1:1" ht="31.5" x14ac:dyDescent="0.25">
      <c r="A36" s="20" t="s">
        <v>319</v>
      </c>
    </row>
    <row r="37" spans="1:1" ht="47.25" x14ac:dyDescent="0.25">
      <c r="A37" s="20" t="s">
        <v>314</v>
      </c>
    </row>
    <row r="38" spans="1:1" x14ac:dyDescent="0.25">
      <c r="A38" s="20" t="s">
        <v>315</v>
      </c>
    </row>
    <row r="39" spans="1:1" x14ac:dyDescent="0.25">
      <c r="A39" s="20" t="s">
        <v>316</v>
      </c>
    </row>
    <row r="40" spans="1:1" x14ac:dyDescent="0.25">
      <c r="A40" s="20" t="s">
        <v>317</v>
      </c>
    </row>
    <row r="41" spans="1:1" x14ac:dyDescent="0.25">
      <c r="A41" s="20" t="s">
        <v>25</v>
      </c>
    </row>
    <row r="42" spans="1:1" ht="63" x14ac:dyDescent="0.25">
      <c r="A42" s="20" t="s">
        <v>121</v>
      </c>
    </row>
    <row r="43" spans="1:1" ht="31.5" x14ac:dyDescent="0.25">
      <c r="A43" s="20" t="s">
        <v>123</v>
      </c>
    </row>
    <row r="44" spans="1:1" ht="31.5" x14ac:dyDescent="0.25">
      <c r="A44" s="20" t="s">
        <v>124</v>
      </c>
    </row>
    <row r="45" spans="1:1" ht="47.25" x14ac:dyDescent="0.25">
      <c r="A45" s="19" t="s">
        <v>122</v>
      </c>
    </row>
    <row r="46" spans="1:1" x14ac:dyDescent="0.25">
      <c r="A46" s="20" t="s">
        <v>318</v>
      </c>
    </row>
    <row r="47" spans="1:1" x14ac:dyDescent="0.25">
      <c r="A47" s="19" t="s">
        <v>85</v>
      </c>
    </row>
    <row r="49" spans="1:1" x14ac:dyDescent="0.25">
      <c r="A49" s="133" t="s">
        <v>84</v>
      </c>
    </row>
    <row r="50" spans="1:1" ht="31.5" x14ac:dyDescent="0.25">
      <c r="A50" s="134" t="s">
        <v>126</v>
      </c>
    </row>
    <row r="51" spans="1:1" x14ac:dyDescent="0.25">
      <c r="A51" s="133"/>
    </row>
    <row r="52" spans="1:1" s="8" customFormat="1" x14ac:dyDescent="0.25">
      <c r="A52" s="133" t="s">
        <v>19</v>
      </c>
    </row>
    <row r="53" spans="1:1" s="8" customFormat="1" ht="47.25" x14ac:dyDescent="0.25">
      <c r="A53" s="19" t="s">
        <v>129</v>
      </c>
    </row>
    <row r="54" spans="1:1" s="8" customFormat="1" x14ac:dyDescent="0.25">
      <c r="A54" s="19" t="s">
        <v>100</v>
      </c>
    </row>
    <row r="55" spans="1:1" s="8" customFormat="1" x14ac:dyDescent="0.25">
      <c r="A55" s="140" t="s">
        <v>101</v>
      </c>
    </row>
    <row r="56" spans="1:1" x14ac:dyDescent="0.25">
      <c r="A56" s="140" t="s">
        <v>102</v>
      </c>
    </row>
    <row r="57" spans="1:1" ht="94.5" x14ac:dyDescent="0.25">
      <c r="A57" s="19" t="s">
        <v>103</v>
      </c>
    </row>
    <row r="58" spans="1:1" x14ac:dyDescent="0.25">
      <c r="A58" s="19" t="s">
        <v>104</v>
      </c>
    </row>
    <row r="59" spans="1:1" x14ac:dyDescent="0.25">
      <c r="A59" s="140" t="s">
        <v>105</v>
      </c>
    </row>
    <row r="60" spans="1:1" x14ac:dyDescent="0.25">
      <c r="A60" s="140" t="s">
        <v>106</v>
      </c>
    </row>
    <row r="61" spans="1:1" ht="31.5" x14ac:dyDescent="0.25">
      <c r="A61" s="19" t="s">
        <v>107</v>
      </c>
    </row>
    <row r="62" spans="1:1" x14ac:dyDescent="0.25">
      <c r="A62" s="19"/>
    </row>
    <row r="63" spans="1:1" x14ac:dyDescent="0.25">
      <c r="A63" s="20" t="s">
        <v>86</v>
      </c>
    </row>
    <row r="64" spans="1:1" x14ac:dyDescent="0.25">
      <c r="A64" s="156" t="s">
        <v>20</v>
      </c>
    </row>
    <row r="65" spans="1:1" x14ac:dyDescent="0.25">
      <c r="A65" s="156" t="s">
        <v>21</v>
      </c>
    </row>
    <row r="66" spans="1:1" x14ac:dyDescent="0.25">
      <c r="A66" s="139" t="s">
        <v>22</v>
      </c>
    </row>
    <row r="67" spans="1:1" x14ac:dyDescent="0.25">
      <c r="A67" s="139" t="s">
        <v>23</v>
      </c>
    </row>
    <row r="68" spans="1:1" ht="31.5" x14ac:dyDescent="0.25">
      <c r="A68" s="139" t="s">
        <v>24</v>
      </c>
    </row>
    <row r="69" spans="1:1" ht="47.25" x14ac:dyDescent="0.25">
      <c r="A69" s="25" t="s">
        <v>87</v>
      </c>
    </row>
    <row r="70" spans="1:1" x14ac:dyDescent="0.25">
      <c r="A70" s="25"/>
    </row>
    <row r="71" spans="1:1" x14ac:dyDescent="0.25">
      <c r="A71" s="23" t="s">
        <v>127</v>
      </c>
    </row>
    <row r="72" spans="1:1" x14ac:dyDescent="0.25">
      <c r="A72" s="157" t="s">
        <v>28</v>
      </c>
    </row>
    <row r="73" spans="1:1" ht="18" x14ac:dyDescent="0.25">
      <c r="A73" s="157" t="s">
        <v>120</v>
      </c>
    </row>
    <row r="74" spans="1:1" x14ac:dyDescent="0.25">
      <c r="A74" s="157" t="s">
        <v>29</v>
      </c>
    </row>
    <row r="75" spans="1:1" x14ac:dyDescent="0.25">
      <c r="A75" s="157" t="s">
        <v>30</v>
      </c>
    </row>
    <row r="76" spans="1:1" x14ac:dyDescent="0.25">
      <c r="A76" s="133"/>
    </row>
    <row r="77" spans="1:1" x14ac:dyDescent="0.25">
      <c r="A77" s="133" t="s">
        <v>89</v>
      </c>
    </row>
    <row r="78" spans="1:1" ht="47.25" x14ac:dyDescent="0.25">
      <c r="A78" s="19" t="s">
        <v>326</v>
      </c>
    </row>
    <row r="79" spans="1:1" x14ac:dyDescent="0.25">
      <c r="A79" s="19" t="s">
        <v>112</v>
      </c>
    </row>
    <row r="80" spans="1:1" x14ac:dyDescent="0.25">
      <c r="A80" s="140" t="s">
        <v>108</v>
      </c>
    </row>
    <row r="81" spans="1:1" x14ac:dyDescent="0.25">
      <c r="A81" s="140" t="s">
        <v>109</v>
      </c>
    </row>
    <row r="82" spans="1:1" x14ac:dyDescent="0.25">
      <c r="A82" s="140" t="s">
        <v>110</v>
      </c>
    </row>
    <row r="83" spans="1:1" x14ac:dyDescent="0.25">
      <c r="A83" s="140" t="s">
        <v>111</v>
      </c>
    </row>
    <row r="84" spans="1:1" x14ac:dyDescent="0.25">
      <c r="A84" s="140" t="s">
        <v>113</v>
      </c>
    </row>
  </sheetData>
  <sheetProtection selectLockedCells="1"/>
  <dataValidations disablePrompts="1" count="1">
    <dataValidation operator="lessThan" allowBlank="1" showInputMessage="1" showErrorMessage="1" sqref="B1:XFD1048576"/>
  </dataValidations>
  <pageMargins left="0.70866141732283472" right="0.70866141732283472" top="0.74803149606299213" bottom="0.74803149606299213" header="0.31496062992125984" footer="0.31496062992125984"/>
  <pageSetup paperSize="9" scale="80" fitToHeight="0" orientation="portrait" r:id="rId1"/>
  <headerFooter differentFirst="1" scaleWithDoc="0">
    <oddFooter xml:space="preserve">&amp;R&amp;"Calibri,Regular"&amp;P-1/&amp;N-1  </oddFooter>
    <firstFooter>&amp;R&amp;"Calibri,Regular"&amp;P/&amp;N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83"/>
  <sheetViews>
    <sheetView view="pageBreakPreview" zoomScaleNormal="85" zoomScaleSheetLayoutView="100" workbookViewId="0">
      <pane ySplit="8" topLeftCell="A9" activePane="bottomLeft" state="frozen"/>
      <selection sqref="A1:XFD1048576"/>
      <selection pane="bottomLeft" activeCell="E183" sqref="E10:E183"/>
    </sheetView>
  </sheetViews>
  <sheetFormatPr defaultColWidth="9.140625" defaultRowHeight="15.75" x14ac:dyDescent="0.25"/>
  <cols>
    <col min="1" max="1" width="5.7109375" style="45" customWidth="1"/>
    <col min="2" max="2" width="55.7109375" style="19" customWidth="1"/>
    <col min="3" max="3" width="8.7109375" style="93" customWidth="1"/>
    <col min="4" max="4" width="11.7109375" style="94" customWidth="1"/>
    <col min="5" max="5" width="11.7109375" style="101" customWidth="1"/>
    <col min="6" max="6" width="17.7109375" style="79" customWidth="1"/>
    <col min="7" max="16384" width="9.140625" style="1"/>
  </cols>
  <sheetData>
    <row r="1" spans="1:6" x14ac:dyDescent="0.25">
      <c r="A1" s="112" t="str">
        <f>"GRAĐEVINA: "&amp;TEXT(NASLOVNICA!A11,)&amp;", "&amp;TEXT(NASLOVNICA!A12,)</f>
        <v>GRAĐEVINA: TEHNIČKA ŠKOLA ZAGREB, k.č.br. 7476, k.o. 335240, CENTAR</v>
      </c>
      <c r="C1" s="116"/>
      <c r="D1" s="116"/>
      <c r="E1" s="123"/>
      <c r="F1" s="116"/>
    </row>
    <row r="2" spans="1:6" x14ac:dyDescent="0.25">
      <c r="A2" s="112" t="str">
        <f>"PROJEKT: "&amp;TEXT(NASLOVNICA!A21,)</f>
        <v>PROJEKT: UREĐENJE PROSTORA KANTINE</v>
      </c>
      <c r="C2" s="116"/>
      <c r="D2" s="116"/>
      <c r="E2" s="123"/>
      <c r="F2" s="116"/>
    </row>
    <row r="3" spans="1:6" x14ac:dyDescent="0.25">
      <c r="A3" s="112" t="s">
        <v>131</v>
      </c>
      <c r="C3" s="116"/>
      <c r="D3" s="116"/>
      <c r="E3" s="123"/>
      <c r="F3" s="116"/>
    </row>
    <row r="4" spans="1:6" x14ac:dyDescent="0.25">
      <c r="C4" s="85"/>
      <c r="D4" s="86"/>
      <c r="E4" s="124"/>
      <c r="F4" s="72"/>
    </row>
    <row r="5" spans="1:6" s="2" customFormat="1" ht="31.5" x14ac:dyDescent="0.2">
      <c r="A5" s="69" t="s">
        <v>0</v>
      </c>
      <c r="B5" s="137" t="s">
        <v>4</v>
      </c>
      <c r="C5" s="48" t="s">
        <v>1</v>
      </c>
      <c r="D5" s="30" t="s">
        <v>2</v>
      </c>
      <c r="E5" s="68" t="s">
        <v>3</v>
      </c>
      <c r="F5" s="43" t="s">
        <v>7</v>
      </c>
    </row>
    <row r="6" spans="1:6" s="2" customFormat="1" x14ac:dyDescent="0.2">
      <c r="A6" s="45"/>
      <c r="B6" s="20"/>
      <c r="C6" s="87"/>
      <c r="D6" s="88"/>
      <c r="E6" s="125"/>
      <c r="F6" s="73"/>
    </row>
    <row r="7" spans="1:6" x14ac:dyDescent="0.25">
      <c r="A7" s="46" t="s">
        <v>6</v>
      </c>
      <c r="B7" s="21" t="s">
        <v>132</v>
      </c>
      <c r="C7" s="89"/>
      <c r="D7" s="90"/>
      <c r="E7" s="126"/>
      <c r="F7" s="74"/>
    </row>
    <row r="8" spans="1:6" s="5" customFormat="1" x14ac:dyDescent="0.25">
      <c r="A8" s="47"/>
      <c r="B8" s="18"/>
      <c r="C8" s="91"/>
      <c r="D8" s="92"/>
      <c r="E8" s="127"/>
      <c r="F8" s="75"/>
    </row>
    <row r="9" spans="1:6" x14ac:dyDescent="0.25">
      <c r="A9" s="46" t="str">
        <f>TEXT($A$7,)&amp;"1."</f>
        <v>A.1.</v>
      </c>
      <c r="B9" s="21" t="s">
        <v>93</v>
      </c>
      <c r="C9" s="89"/>
      <c r="D9" s="90"/>
      <c r="E9" s="105"/>
      <c r="F9" s="76"/>
    </row>
    <row r="10" spans="1:6" s="5" customFormat="1" x14ac:dyDescent="0.25">
      <c r="A10" s="47"/>
      <c r="B10" s="18"/>
      <c r="C10" s="91"/>
      <c r="D10" s="92"/>
      <c r="E10" s="128"/>
      <c r="F10" s="77"/>
    </row>
    <row r="11" spans="1:6" s="5" customFormat="1" x14ac:dyDescent="0.25">
      <c r="A11" s="47">
        <f>COUNT($A$9:A10)+1</f>
        <v>1</v>
      </c>
      <c r="B11" s="18" t="s">
        <v>210</v>
      </c>
      <c r="C11" s="100"/>
      <c r="D11" s="99"/>
      <c r="E11" s="103"/>
      <c r="F11" s="75"/>
    </row>
    <row r="12" spans="1:6" s="5" customFormat="1" ht="47.25" x14ac:dyDescent="0.25">
      <c r="A12" s="47"/>
      <c r="B12" s="71" t="s">
        <v>209</v>
      </c>
      <c r="C12" s="100" t="s">
        <v>141</v>
      </c>
      <c r="D12" s="99">
        <v>2</v>
      </c>
      <c r="E12" s="103"/>
      <c r="F12" s="75">
        <f>D12*E12</f>
        <v>0</v>
      </c>
    </row>
    <row r="13" spans="1:6" s="5" customFormat="1" x14ac:dyDescent="0.25">
      <c r="A13" s="47"/>
      <c r="B13" s="71"/>
      <c r="C13" s="100"/>
      <c r="D13" s="99"/>
      <c r="E13" s="103"/>
      <c r="F13" s="80"/>
    </row>
    <row r="14" spans="1:6" s="5" customFormat="1" x14ac:dyDescent="0.25">
      <c r="A14" s="47">
        <f>COUNT($A$9:A13)+1</f>
        <v>2</v>
      </c>
      <c r="B14" s="18" t="s">
        <v>136</v>
      </c>
      <c r="C14" s="100"/>
      <c r="D14" s="99"/>
      <c r="E14" s="103"/>
      <c r="F14" s="80"/>
    </row>
    <row r="15" spans="1:6" s="5" customFormat="1" x14ac:dyDescent="0.25">
      <c r="A15" s="47"/>
      <c r="B15" s="71" t="s">
        <v>137</v>
      </c>
      <c r="C15" s="100" t="s">
        <v>138</v>
      </c>
      <c r="D15" s="99">
        <v>1</v>
      </c>
      <c r="E15" s="103"/>
      <c r="F15" s="80">
        <f>D15*E15</f>
        <v>0</v>
      </c>
    </row>
    <row r="16" spans="1:6" s="5" customFormat="1" x14ac:dyDescent="0.25">
      <c r="A16" s="47"/>
      <c r="B16" s="71"/>
      <c r="C16" s="100"/>
      <c r="D16" s="99"/>
      <c r="E16" s="103"/>
      <c r="F16" s="80"/>
    </row>
    <row r="17" spans="1:6" s="5" customFormat="1" x14ac:dyDescent="0.25">
      <c r="A17" s="47">
        <f>COUNT($A$9:A16)+1</f>
        <v>3</v>
      </c>
      <c r="B17" s="18" t="s">
        <v>139</v>
      </c>
      <c r="C17" s="100"/>
      <c r="D17" s="99"/>
      <c r="E17" s="103"/>
      <c r="F17" s="80"/>
    </row>
    <row r="18" spans="1:6" s="5" customFormat="1" ht="47.25" x14ac:dyDescent="0.25">
      <c r="A18" s="47"/>
      <c r="B18" s="71" t="s">
        <v>140</v>
      </c>
      <c r="C18" s="100" t="s">
        <v>138</v>
      </c>
      <c r="D18" s="99">
        <v>1</v>
      </c>
      <c r="E18" s="103"/>
      <c r="F18" s="80">
        <f>D18*E18</f>
        <v>0</v>
      </c>
    </row>
    <row r="20" spans="1:6" x14ac:dyDescent="0.25">
      <c r="A20" s="46"/>
      <c r="B20" s="21" t="str">
        <f>"UKUPNO - "&amp;TEXT(A9,) &amp;" " &amp;TEXT(B9,)&amp;" (kn):"</f>
        <v>UKUPNO - A.1. PRIPREMNI I ZAVRŠNI RADOVI (kn):</v>
      </c>
      <c r="C20" s="89"/>
      <c r="D20" s="90"/>
      <c r="E20" s="105"/>
      <c r="F20" s="78">
        <f>SUM(F10:F19)</f>
        <v>0</v>
      </c>
    </row>
    <row r="21" spans="1:6" s="5" customFormat="1" x14ac:dyDescent="0.25">
      <c r="A21" s="47"/>
      <c r="B21" s="18"/>
      <c r="C21" s="91"/>
      <c r="D21" s="92"/>
      <c r="E21" s="128"/>
      <c r="F21" s="77"/>
    </row>
    <row r="22" spans="1:6" x14ac:dyDescent="0.25">
      <c r="B22" s="20"/>
      <c r="C22" s="87"/>
      <c r="D22" s="88"/>
      <c r="E22" s="102"/>
      <c r="F22" s="78"/>
    </row>
    <row r="23" spans="1:6" x14ac:dyDescent="0.25">
      <c r="A23" s="46" t="str">
        <f>TEXT($A$7,)&amp;"2."</f>
        <v>A.2.</v>
      </c>
      <c r="B23" s="21" t="s">
        <v>125</v>
      </c>
      <c r="C23" s="95"/>
      <c r="D23" s="96"/>
      <c r="E23" s="105"/>
      <c r="F23" s="76"/>
    </row>
    <row r="24" spans="1:6" s="5" customFormat="1" x14ac:dyDescent="0.25">
      <c r="A24" s="47"/>
      <c r="B24" s="18"/>
      <c r="C24" s="100"/>
      <c r="D24" s="99"/>
      <c r="E24" s="128"/>
      <c r="F24" s="77"/>
    </row>
    <row r="25" spans="1:6" s="5" customFormat="1" x14ac:dyDescent="0.25">
      <c r="A25" s="47">
        <f>COUNT($A$23:A24)+1</f>
        <v>1</v>
      </c>
      <c r="B25" s="18" t="s">
        <v>142</v>
      </c>
      <c r="C25" s="100"/>
      <c r="D25" s="99"/>
      <c r="E25" s="103"/>
      <c r="F25" s="80"/>
    </row>
    <row r="26" spans="1:6" s="5" customFormat="1" ht="31.5" x14ac:dyDescent="0.25">
      <c r="A26" s="47"/>
      <c r="B26" s="71" t="s">
        <v>242</v>
      </c>
      <c r="C26" s="100"/>
      <c r="D26" s="99"/>
      <c r="E26" s="103"/>
      <c r="F26" s="80"/>
    </row>
    <row r="27" spans="1:6" s="5" customFormat="1" x14ac:dyDescent="0.25">
      <c r="A27" s="47" t="s">
        <v>143</v>
      </c>
      <c r="B27" s="24" t="s">
        <v>214</v>
      </c>
      <c r="C27" s="100" t="s">
        <v>134</v>
      </c>
      <c r="D27" s="99">
        <v>1</v>
      </c>
      <c r="E27" s="103"/>
      <c r="F27" s="75">
        <f t="shared" ref="F27:F30" si="0">D27*E27</f>
        <v>0</v>
      </c>
    </row>
    <row r="28" spans="1:6" s="5" customFormat="1" x14ac:dyDescent="0.25">
      <c r="A28" s="47" t="s">
        <v>144</v>
      </c>
      <c r="B28" s="24" t="s">
        <v>240</v>
      </c>
      <c r="C28" s="100" t="s">
        <v>134</v>
      </c>
      <c r="D28" s="99">
        <v>1</v>
      </c>
      <c r="E28" s="103"/>
      <c r="F28" s="75">
        <f t="shared" si="0"/>
        <v>0</v>
      </c>
    </row>
    <row r="29" spans="1:6" s="5" customFormat="1" x14ac:dyDescent="0.25">
      <c r="A29" s="47" t="s">
        <v>145</v>
      </c>
      <c r="B29" s="24" t="s">
        <v>241</v>
      </c>
      <c r="C29" s="100" t="s">
        <v>134</v>
      </c>
      <c r="D29" s="99">
        <v>1</v>
      </c>
      <c r="E29" s="103"/>
      <c r="F29" s="75">
        <f t="shared" ref="F29" si="1">D29*E29</f>
        <v>0</v>
      </c>
    </row>
    <row r="30" spans="1:6" s="5" customFormat="1" x14ac:dyDescent="0.25">
      <c r="A30" s="47" t="s">
        <v>146</v>
      </c>
      <c r="B30" s="24" t="s">
        <v>215</v>
      </c>
      <c r="C30" s="100" t="s">
        <v>134</v>
      </c>
      <c r="D30" s="99">
        <v>1</v>
      </c>
      <c r="E30" s="103"/>
      <c r="F30" s="75">
        <f t="shared" si="0"/>
        <v>0</v>
      </c>
    </row>
    <row r="31" spans="1:6" s="5" customFormat="1" x14ac:dyDescent="0.25">
      <c r="A31" s="47"/>
      <c r="B31" s="24"/>
      <c r="C31" s="100"/>
      <c r="D31" s="99"/>
      <c r="E31" s="103"/>
      <c r="F31" s="75"/>
    </row>
    <row r="32" spans="1:6" s="5" customFormat="1" x14ac:dyDescent="0.25">
      <c r="A32" s="47">
        <f>COUNT($A$23:A30)+1</f>
        <v>2</v>
      </c>
      <c r="B32" s="165" t="s">
        <v>178</v>
      </c>
      <c r="C32" s="100"/>
      <c r="D32" s="189"/>
      <c r="E32" s="103"/>
      <c r="F32" s="188"/>
    </row>
    <row r="33" spans="1:6" s="5" customFormat="1" ht="31.5" x14ac:dyDescent="0.25">
      <c r="A33" s="47"/>
      <c r="B33" s="24" t="s">
        <v>212</v>
      </c>
      <c r="C33" s="93"/>
      <c r="D33" s="99"/>
      <c r="E33" s="101"/>
      <c r="F33" s="190"/>
    </row>
    <row r="34" spans="1:6" s="5" customFormat="1" x14ac:dyDescent="0.25">
      <c r="A34" s="47"/>
      <c r="B34" s="24" t="s">
        <v>213</v>
      </c>
      <c r="C34" s="93"/>
      <c r="D34" s="99"/>
      <c r="E34" s="101"/>
      <c r="F34" s="190"/>
    </row>
    <row r="35" spans="1:6" s="5" customFormat="1" x14ac:dyDescent="0.25">
      <c r="A35" s="47"/>
      <c r="B35" s="24" t="s">
        <v>211</v>
      </c>
      <c r="C35" s="93" t="s">
        <v>134</v>
      </c>
      <c r="D35" s="189">
        <v>1</v>
      </c>
      <c r="E35" s="103"/>
      <c r="F35" s="75">
        <f t="shared" ref="F35" si="2">D35*E35</f>
        <v>0</v>
      </c>
    </row>
    <row r="36" spans="1:6" s="5" customFormat="1" x14ac:dyDescent="0.25">
      <c r="A36" s="47"/>
      <c r="B36" s="24"/>
      <c r="C36" s="100"/>
      <c r="D36" s="99"/>
      <c r="E36" s="103"/>
      <c r="F36" s="75"/>
    </row>
    <row r="37" spans="1:6" s="5" customFormat="1" x14ac:dyDescent="0.25">
      <c r="A37" s="47">
        <f>COUNT($A$23:A36)+1</f>
        <v>3</v>
      </c>
      <c r="B37" s="18" t="s">
        <v>217</v>
      </c>
      <c r="C37" s="100"/>
      <c r="D37" s="99"/>
      <c r="E37" s="103"/>
      <c r="F37" s="80"/>
    </row>
    <row r="38" spans="1:6" s="5" customFormat="1" ht="63" x14ac:dyDescent="0.25">
      <c r="A38" s="47"/>
      <c r="B38" s="71" t="s">
        <v>219</v>
      </c>
      <c r="C38" s="100"/>
      <c r="D38" s="99"/>
      <c r="E38" s="103"/>
      <c r="F38" s="80"/>
    </row>
    <row r="39" spans="1:6" s="5" customFormat="1" x14ac:dyDescent="0.25">
      <c r="A39" s="47"/>
      <c r="B39" s="24" t="s">
        <v>216</v>
      </c>
      <c r="C39" s="100" t="s">
        <v>134</v>
      </c>
      <c r="D39" s="99">
        <v>1</v>
      </c>
      <c r="E39" s="103"/>
      <c r="F39" s="80">
        <f>D39*E39</f>
        <v>0</v>
      </c>
    </row>
    <row r="40" spans="1:6" s="5" customFormat="1" x14ac:dyDescent="0.25">
      <c r="A40" s="47"/>
      <c r="B40" s="24"/>
      <c r="C40" s="100"/>
      <c r="D40" s="99"/>
      <c r="E40" s="103"/>
      <c r="F40" s="80"/>
    </row>
    <row r="41" spans="1:6" s="5" customFormat="1" ht="31.5" x14ac:dyDescent="0.25">
      <c r="A41" s="47">
        <f>COUNT($A$23:A40)+1</f>
        <v>4</v>
      </c>
      <c r="B41" s="18" t="s">
        <v>218</v>
      </c>
      <c r="C41" s="100"/>
      <c r="D41" s="99"/>
      <c r="E41" s="103"/>
      <c r="F41" s="80"/>
    </row>
    <row r="42" spans="1:6" s="5" customFormat="1" ht="63" x14ac:dyDescent="0.25">
      <c r="A42" s="47"/>
      <c r="B42" s="71" t="s">
        <v>220</v>
      </c>
      <c r="C42" s="100"/>
      <c r="D42" s="99"/>
      <c r="E42" s="103"/>
      <c r="F42" s="80"/>
    </row>
    <row r="43" spans="1:6" s="5" customFormat="1" x14ac:dyDescent="0.25">
      <c r="A43" s="47" t="s">
        <v>143</v>
      </c>
      <c r="B43" s="24" t="s">
        <v>221</v>
      </c>
      <c r="C43" s="100" t="s">
        <v>134</v>
      </c>
      <c r="D43" s="99">
        <v>1</v>
      </c>
      <c r="E43" s="103"/>
      <c r="F43" s="80">
        <f>D43*E43</f>
        <v>0</v>
      </c>
    </row>
    <row r="44" spans="1:6" s="5" customFormat="1" x14ac:dyDescent="0.25">
      <c r="A44" s="47" t="s">
        <v>143</v>
      </c>
      <c r="B44" s="24" t="s">
        <v>222</v>
      </c>
      <c r="C44" s="100" t="s">
        <v>134</v>
      </c>
      <c r="D44" s="99">
        <v>1</v>
      </c>
      <c r="E44" s="103"/>
      <c r="F44" s="80">
        <f>D44*E44</f>
        <v>0</v>
      </c>
    </row>
    <row r="45" spans="1:6" s="5" customFormat="1" ht="31.5" x14ac:dyDescent="0.25">
      <c r="A45" s="47" t="s">
        <v>143</v>
      </c>
      <c r="B45" s="24" t="s">
        <v>223</v>
      </c>
      <c r="C45" s="100" t="s">
        <v>134</v>
      </c>
      <c r="D45" s="99">
        <v>1</v>
      </c>
      <c r="E45" s="103"/>
      <c r="F45" s="80">
        <f>D45*E45</f>
        <v>0</v>
      </c>
    </row>
    <row r="46" spans="1:6" s="5" customFormat="1" x14ac:dyDescent="0.25">
      <c r="A46" s="47"/>
      <c r="B46" s="71"/>
      <c r="C46" s="100"/>
      <c r="D46" s="99"/>
      <c r="E46" s="103"/>
      <c r="F46" s="80"/>
    </row>
    <row r="47" spans="1:6" s="5" customFormat="1" x14ac:dyDescent="0.25">
      <c r="A47" s="47">
        <f>COUNT($A$23:A46)+1</f>
        <v>5</v>
      </c>
      <c r="B47" s="165" t="s">
        <v>148</v>
      </c>
      <c r="C47" s="100"/>
      <c r="D47" s="99"/>
      <c r="E47" s="103"/>
      <c r="F47" s="80"/>
    </row>
    <row r="48" spans="1:6" s="5" customFormat="1" ht="78.75" x14ac:dyDescent="0.25">
      <c r="A48" s="47"/>
      <c r="B48" s="24" t="s">
        <v>225</v>
      </c>
      <c r="F48" s="168"/>
    </row>
    <row r="49" spans="1:19" s="5" customFormat="1" x14ac:dyDescent="0.25">
      <c r="A49" s="47" t="s">
        <v>143</v>
      </c>
      <c r="B49" s="24" t="s">
        <v>149</v>
      </c>
      <c r="C49" s="100" t="s">
        <v>141</v>
      </c>
      <c r="D49" s="99">
        <v>23</v>
      </c>
      <c r="E49" s="103"/>
      <c r="F49" s="80">
        <f>E49*D49</f>
        <v>0</v>
      </c>
    </row>
    <row r="50" spans="1:19" s="5" customFormat="1" x14ac:dyDescent="0.25">
      <c r="A50" s="47" t="s">
        <v>144</v>
      </c>
      <c r="B50" s="24" t="s">
        <v>150</v>
      </c>
      <c r="C50" s="100" t="s">
        <v>133</v>
      </c>
      <c r="D50" s="99">
        <v>18</v>
      </c>
      <c r="E50" s="103"/>
      <c r="F50" s="80">
        <f>E50*D50</f>
        <v>0</v>
      </c>
    </row>
    <row r="51" spans="1:19" s="5" customFormat="1" x14ac:dyDescent="0.25">
      <c r="A51" s="47"/>
      <c r="B51" s="24"/>
      <c r="C51" s="100"/>
      <c r="D51" s="99"/>
      <c r="E51" s="103"/>
      <c r="F51" s="80"/>
    </row>
    <row r="52" spans="1:19" s="5" customFormat="1" x14ac:dyDescent="0.25">
      <c r="A52" s="47">
        <f>COUNT($A$23:A50)+1</f>
        <v>6</v>
      </c>
      <c r="B52" s="165" t="s">
        <v>249</v>
      </c>
      <c r="C52" s="100"/>
      <c r="D52" s="99"/>
      <c r="E52" s="103"/>
      <c r="F52" s="80"/>
    </row>
    <row r="53" spans="1:19" s="5" customFormat="1" ht="49.5" customHeight="1" x14ac:dyDescent="0.25">
      <c r="A53" s="47"/>
      <c r="B53" s="24" t="s">
        <v>250</v>
      </c>
      <c r="C53" s="100"/>
      <c r="D53" s="99"/>
      <c r="E53" s="103"/>
      <c r="F53" s="80"/>
    </row>
    <row r="54" spans="1:19" s="5" customFormat="1" x14ac:dyDescent="0.25">
      <c r="A54" s="47" t="s">
        <v>143</v>
      </c>
      <c r="B54" s="24" t="s">
        <v>251</v>
      </c>
      <c r="C54" s="100" t="s">
        <v>141</v>
      </c>
      <c r="D54" s="99">
        <v>35</v>
      </c>
      <c r="E54" s="103"/>
      <c r="F54" s="80">
        <f>D54*E54</f>
        <v>0</v>
      </c>
    </row>
    <row r="55" spans="1:19" s="5" customFormat="1" ht="18" x14ac:dyDescent="0.25">
      <c r="A55" s="47" t="s">
        <v>144</v>
      </c>
      <c r="B55" s="24" t="s">
        <v>252</v>
      </c>
      <c r="C55" s="100" t="s">
        <v>253</v>
      </c>
      <c r="D55" s="99">
        <f>D54*0.07</f>
        <v>2.4500000000000002</v>
      </c>
      <c r="E55" s="103"/>
      <c r="F55" s="80">
        <f>D55*E55</f>
        <v>0</v>
      </c>
    </row>
    <row r="56" spans="1:19" s="5" customFormat="1" x14ac:dyDescent="0.25">
      <c r="A56" s="47"/>
      <c r="B56" s="24"/>
      <c r="C56" s="100"/>
      <c r="D56" s="99"/>
      <c r="E56" s="103"/>
      <c r="F56" s="80"/>
    </row>
    <row r="57" spans="1:19" s="5" customFormat="1" x14ac:dyDescent="0.25">
      <c r="A57" s="47">
        <f>COUNT($A$23:A56)+1</f>
        <v>7</v>
      </c>
      <c r="B57" s="165" t="s">
        <v>224</v>
      </c>
      <c r="C57" s="100"/>
      <c r="D57" s="99"/>
      <c r="E57" s="103"/>
      <c r="F57" s="80"/>
    </row>
    <row r="58" spans="1:19" s="5" customFormat="1" ht="78.75" x14ac:dyDescent="0.25">
      <c r="A58" s="47"/>
      <c r="B58" s="24" t="s">
        <v>243</v>
      </c>
      <c r="C58" s="100"/>
      <c r="D58" s="99"/>
      <c r="E58" s="103"/>
      <c r="F58" s="80"/>
    </row>
    <row r="59" spans="1:19" s="5" customFormat="1" x14ac:dyDescent="0.25">
      <c r="A59" s="47"/>
      <c r="B59" s="24" t="s">
        <v>149</v>
      </c>
      <c r="C59" s="100" t="s">
        <v>141</v>
      </c>
      <c r="D59" s="99">
        <v>63</v>
      </c>
      <c r="E59" s="103"/>
      <c r="F59" s="80">
        <f>E59*D59</f>
        <v>0</v>
      </c>
    </row>
    <row r="60" spans="1:19" s="5" customFormat="1" x14ac:dyDescent="0.25">
      <c r="A60" s="47"/>
      <c r="B60" s="71"/>
      <c r="C60" s="100"/>
      <c r="D60" s="99"/>
      <c r="E60" s="103"/>
      <c r="F60" s="80"/>
    </row>
    <row r="61" spans="1:19" s="5" customFormat="1" x14ac:dyDescent="0.25">
      <c r="A61" s="47">
        <f>COUNT($A$23:A60)+1</f>
        <v>8</v>
      </c>
      <c r="B61" s="165" t="s">
        <v>226</v>
      </c>
      <c r="C61" s="100"/>
      <c r="D61" s="99"/>
      <c r="E61" s="103"/>
      <c r="F61" s="80"/>
    </row>
    <row r="62" spans="1:19" s="5" customFormat="1" ht="47.25" x14ac:dyDescent="0.25">
      <c r="A62" s="47"/>
      <c r="B62" s="24" t="s">
        <v>227</v>
      </c>
      <c r="C62" s="100" t="s">
        <v>133</v>
      </c>
      <c r="D62" s="99">
        <v>9</v>
      </c>
      <c r="E62" s="103"/>
      <c r="F62" s="80">
        <f>D62*E62</f>
        <v>0</v>
      </c>
    </row>
    <row r="63" spans="1:19" x14ac:dyDescent="0.25">
      <c r="A63" s="47"/>
      <c r="B63" s="20"/>
      <c r="E63" s="102"/>
      <c r="F63" s="78"/>
    </row>
    <row r="64" spans="1:19" x14ac:dyDescent="0.25">
      <c r="A64" s="47">
        <f>COUNT($A$23:A63)+1</f>
        <v>9</v>
      </c>
      <c r="B64" s="165" t="s">
        <v>244</v>
      </c>
      <c r="D64" s="99"/>
      <c r="G64" s="5"/>
      <c r="H64" s="5"/>
      <c r="I64" s="5"/>
      <c r="J64" s="5"/>
      <c r="K64" s="5"/>
      <c r="L64" s="5"/>
      <c r="M64" s="5"/>
      <c r="N64" s="5"/>
      <c r="O64" s="5"/>
      <c r="P64" s="5"/>
      <c r="Q64" s="5"/>
      <c r="R64" s="5"/>
      <c r="S64" s="5"/>
    </row>
    <row r="65" spans="1:19" ht="78.75" x14ac:dyDescent="0.25">
      <c r="B65" s="24" t="s">
        <v>276</v>
      </c>
      <c r="C65" s="93" t="s">
        <v>134</v>
      </c>
      <c r="D65" s="99">
        <v>1</v>
      </c>
      <c r="F65" s="79">
        <f>D65*E65</f>
        <v>0</v>
      </c>
      <c r="G65" s="5"/>
      <c r="H65" s="5"/>
      <c r="I65" s="5"/>
      <c r="J65" s="5"/>
      <c r="K65" s="5"/>
      <c r="L65" s="5"/>
      <c r="M65" s="5"/>
      <c r="N65" s="5"/>
      <c r="O65" s="5"/>
      <c r="P65" s="5"/>
      <c r="Q65" s="5"/>
      <c r="R65" s="5"/>
      <c r="S65" s="5"/>
    </row>
    <row r="66" spans="1:19" x14ac:dyDescent="0.25">
      <c r="B66" s="22"/>
    </row>
    <row r="67" spans="1:19" x14ac:dyDescent="0.25">
      <c r="A67" s="46"/>
      <c r="B67" s="21" t="str">
        <f>"UKUPNO - "&amp;TEXT(A23,) &amp;" " &amp;TEXT(B23,)&amp;" (kn):"</f>
        <v>UKUPNO - A.2. RADOVI DEMONTAŽE I RUŠENJA (kn):</v>
      </c>
      <c r="C67" s="89"/>
      <c r="D67" s="90"/>
      <c r="E67" s="105"/>
      <c r="F67" s="78">
        <f>SUM(F24:F66)</f>
        <v>0</v>
      </c>
    </row>
    <row r="68" spans="1:19" s="5" customFormat="1" x14ac:dyDescent="0.25">
      <c r="A68" s="47"/>
      <c r="B68" s="18"/>
      <c r="C68" s="91"/>
      <c r="D68" s="92"/>
      <c r="E68" s="103"/>
      <c r="F68" s="77"/>
    </row>
    <row r="69" spans="1:19" x14ac:dyDescent="0.25">
      <c r="B69" s="20"/>
      <c r="C69" s="87"/>
      <c r="F69" s="78"/>
    </row>
    <row r="70" spans="1:19" x14ac:dyDescent="0.25">
      <c r="A70" s="46" t="str">
        <f>TEXT($A$7,)&amp;"3."</f>
        <v>A.3.</v>
      </c>
      <c r="B70" s="21" t="s">
        <v>88</v>
      </c>
      <c r="C70" s="89"/>
      <c r="D70" s="90"/>
      <c r="E70" s="104"/>
      <c r="F70" s="76"/>
    </row>
    <row r="71" spans="1:19" x14ac:dyDescent="0.25">
      <c r="D71" s="99"/>
      <c r="F71" s="166"/>
    </row>
    <row r="72" spans="1:19" x14ac:dyDescent="0.25">
      <c r="A72" s="47">
        <f>COUNT($A$71:A71)+1</f>
        <v>1</v>
      </c>
      <c r="B72" s="20" t="s">
        <v>229</v>
      </c>
      <c r="D72" s="99"/>
    </row>
    <row r="73" spans="1:19" ht="141.75" x14ac:dyDescent="0.25">
      <c r="B73" s="19" t="s">
        <v>245</v>
      </c>
      <c r="D73" s="99"/>
    </row>
    <row r="74" spans="1:19" x14ac:dyDescent="0.25">
      <c r="B74" s="19" t="s">
        <v>152</v>
      </c>
      <c r="D74" s="99"/>
    </row>
    <row r="75" spans="1:19" s="5" customFormat="1" x14ac:dyDescent="0.25">
      <c r="A75" s="47"/>
      <c r="B75" s="24" t="s">
        <v>149</v>
      </c>
      <c r="C75" s="100" t="s">
        <v>141</v>
      </c>
      <c r="D75" s="99">
        <f>D59+D49</f>
        <v>86</v>
      </c>
      <c r="E75" s="103"/>
      <c r="F75" s="80">
        <f>E75*D75</f>
        <v>0</v>
      </c>
    </row>
    <row r="76" spans="1:19" x14ac:dyDescent="0.25">
      <c r="D76" s="99"/>
      <c r="F76" s="166"/>
    </row>
    <row r="77" spans="1:19" s="167" customFormat="1" x14ac:dyDescent="0.25">
      <c r="A77" s="47">
        <f>COUNT($A$71:A76)+1</f>
        <v>2</v>
      </c>
      <c r="B77" s="23" t="s">
        <v>254</v>
      </c>
      <c r="C77" s="191"/>
      <c r="D77" s="192"/>
      <c r="E77" s="193"/>
      <c r="F77" s="194"/>
    </row>
    <row r="78" spans="1:19" s="167" customFormat="1" ht="141.75" x14ac:dyDescent="0.25">
      <c r="A78" s="195"/>
      <c r="B78" s="196" t="s">
        <v>255</v>
      </c>
      <c r="C78" s="191"/>
      <c r="D78" s="192"/>
      <c r="E78" s="193"/>
      <c r="F78" s="166"/>
    </row>
    <row r="79" spans="1:19" s="167" customFormat="1" ht="18" x14ac:dyDescent="0.25">
      <c r="A79" s="195"/>
      <c r="B79" s="19" t="s">
        <v>152</v>
      </c>
      <c r="C79" s="93" t="s">
        <v>135</v>
      </c>
      <c r="D79" s="99">
        <f>D54</f>
        <v>35</v>
      </c>
      <c r="E79" s="101"/>
      <c r="F79" s="79">
        <f>D79*E79</f>
        <v>0</v>
      </c>
    </row>
    <row r="80" spans="1:19" x14ac:dyDescent="0.25">
      <c r="D80" s="99"/>
      <c r="F80" s="166"/>
    </row>
    <row r="81" spans="1:6" s="5" customFormat="1" x14ac:dyDescent="0.25">
      <c r="A81" s="47">
        <f>COUNT($A$71:A80)+1</f>
        <v>3</v>
      </c>
      <c r="B81" s="18" t="s">
        <v>228</v>
      </c>
      <c r="C81" s="100"/>
      <c r="D81" s="99"/>
      <c r="E81" s="103"/>
      <c r="F81" s="80"/>
    </row>
    <row r="82" spans="1:6" s="5" customFormat="1" ht="78.75" x14ac:dyDescent="0.25">
      <c r="A82" s="47"/>
      <c r="B82" s="71" t="s">
        <v>246</v>
      </c>
      <c r="C82" s="100"/>
      <c r="D82" s="99"/>
      <c r="E82" s="103"/>
      <c r="F82" s="80"/>
    </row>
    <row r="83" spans="1:6" s="5" customFormat="1" x14ac:dyDescent="0.25">
      <c r="A83" s="47"/>
      <c r="B83" s="71" t="s">
        <v>153</v>
      </c>
      <c r="C83" s="100" t="s">
        <v>133</v>
      </c>
      <c r="D83" s="99">
        <v>16</v>
      </c>
      <c r="E83" s="103"/>
      <c r="F83" s="80">
        <f>D83*E83</f>
        <v>0</v>
      </c>
    </row>
    <row r="84" spans="1:6" s="4" customFormat="1" x14ac:dyDescent="0.25">
      <c r="A84" s="45"/>
      <c r="B84" s="19"/>
      <c r="C84" s="93"/>
      <c r="D84" s="94"/>
      <c r="E84" s="101"/>
      <c r="F84" s="79"/>
    </row>
    <row r="85" spans="1:6" x14ac:dyDescent="0.25">
      <c r="A85" s="46"/>
      <c r="B85" s="21" t="str">
        <f>"UKUPNO - "&amp;TEXT(A70,) &amp;" " &amp;TEXT(B70,)&amp;" (kn):"</f>
        <v>UKUPNO - A.3.  ZIDARSKI RADOVI (kn):</v>
      </c>
      <c r="C85" s="89"/>
      <c r="D85" s="90"/>
      <c r="E85" s="105"/>
      <c r="F85" s="78">
        <f>SUM(F71:F84)</f>
        <v>0</v>
      </c>
    </row>
    <row r="86" spans="1:6" s="5" customFormat="1" x14ac:dyDescent="0.25">
      <c r="A86" s="47"/>
      <c r="B86" s="18"/>
      <c r="C86" s="91"/>
      <c r="D86" s="92"/>
      <c r="E86" s="128"/>
      <c r="F86" s="77"/>
    </row>
    <row r="87" spans="1:6" x14ac:dyDescent="0.25">
      <c r="B87" s="20"/>
      <c r="F87" s="78"/>
    </row>
    <row r="88" spans="1:6" x14ac:dyDescent="0.25">
      <c r="A88" s="46" t="str">
        <f>TEXT($A$7,)&amp;"4."</f>
        <v>A.4.</v>
      </c>
      <c r="B88" s="21" t="s">
        <v>236</v>
      </c>
      <c r="C88" s="89"/>
      <c r="D88" s="90"/>
      <c r="E88" s="104"/>
      <c r="F88" s="76"/>
    </row>
    <row r="89" spans="1:6" x14ac:dyDescent="0.25">
      <c r="B89" s="20"/>
      <c r="F89" s="78"/>
    </row>
    <row r="90" spans="1:6" s="5" customFormat="1" x14ac:dyDescent="0.25">
      <c r="A90" s="47">
        <f>COUNT($A$88:A89)+1</f>
        <v>1</v>
      </c>
      <c r="B90" s="18" t="s">
        <v>180</v>
      </c>
      <c r="C90" s="100"/>
      <c r="D90" s="99"/>
      <c r="E90" s="103"/>
      <c r="F90" s="80"/>
    </row>
    <row r="91" spans="1:6" s="5" customFormat="1" ht="47.25" x14ac:dyDescent="0.25">
      <c r="A91" s="47"/>
      <c r="B91" s="71" t="s">
        <v>181</v>
      </c>
      <c r="C91" s="100"/>
      <c r="D91" s="99"/>
      <c r="E91" s="103"/>
      <c r="F91" s="80"/>
    </row>
    <row r="92" spans="1:6" s="5" customFormat="1" x14ac:dyDescent="0.25">
      <c r="A92" s="45" t="s">
        <v>143</v>
      </c>
      <c r="B92" s="24" t="s">
        <v>216</v>
      </c>
      <c r="C92" s="100" t="s">
        <v>134</v>
      </c>
      <c r="D92" s="99">
        <v>1</v>
      </c>
      <c r="E92" s="103"/>
      <c r="F92" s="79">
        <f>D92*E92</f>
        <v>0</v>
      </c>
    </row>
    <row r="93" spans="1:6" s="5" customFormat="1" x14ac:dyDescent="0.25">
      <c r="A93" s="47"/>
      <c r="B93" s="71"/>
      <c r="C93" s="100"/>
      <c r="D93" s="99"/>
      <c r="E93" s="103"/>
      <c r="F93" s="80"/>
    </row>
    <row r="94" spans="1:6" s="5" customFormat="1" x14ac:dyDescent="0.25">
      <c r="A94" s="47">
        <f>COUNT($A$88:A91)+1</f>
        <v>2</v>
      </c>
      <c r="B94" s="18" t="s">
        <v>230</v>
      </c>
      <c r="C94" s="100"/>
      <c r="D94" s="99"/>
      <c r="E94" s="103"/>
      <c r="F94" s="80"/>
    </row>
    <row r="95" spans="1:6" s="5" customFormat="1" ht="47.25" x14ac:dyDescent="0.25">
      <c r="A95" s="47"/>
      <c r="B95" s="71" t="s">
        <v>231</v>
      </c>
      <c r="C95" s="100"/>
      <c r="D95" s="99"/>
      <c r="E95" s="103"/>
      <c r="F95" s="80"/>
    </row>
    <row r="96" spans="1:6" s="5" customFormat="1" x14ac:dyDescent="0.25">
      <c r="A96" s="45" t="s">
        <v>143</v>
      </c>
      <c r="B96" s="24" t="s">
        <v>232</v>
      </c>
      <c r="C96" s="100" t="s">
        <v>134</v>
      </c>
      <c r="D96" s="99">
        <v>1</v>
      </c>
      <c r="E96" s="103"/>
      <c r="F96" s="79">
        <f>D96*E96</f>
        <v>0</v>
      </c>
    </row>
    <row r="97" spans="1:7" s="5" customFormat="1" x14ac:dyDescent="0.25">
      <c r="A97" s="45" t="s">
        <v>144</v>
      </c>
      <c r="B97" s="24" t="s">
        <v>233</v>
      </c>
      <c r="C97" s="100" t="s">
        <v>134</v>
      </c>
      <c r="D97" s="99">
        <v>1</v>
      </c>
      <c r="E97" s="103"/>
      <c r="F97" s="79">
        <f>D97*E97</f>
        <v>0</v>
      </c>
    </row>
    <row r="98" spans="1:7" s="5" customFormat="1" x14ac:dyDescent="0.25">
      <c r="A98" s="45" t="s">
        <v>145</v>
      </c>
      <c r="B98" s="24" t="s">
        <v>234</v>
      </c>
      <c r="C98" s="100" t="s">
        <v>134</v>
      </c>
      <c r="D98" s="99">
        <v>1</v>
      </c>
      <c r="E98" s="103"/>
      <c r="F98" s="79">
        <f>D98*E98</f>
        <v>0</v>
      </c>
    </row>
    <row r="99" spans="1:7" s="5" customFormat="1" x14ac:dyDescent="0.25">
      <c r="A99" s="47"/>
      <c r="B99" s="71"/>
      <c r="C99" s="100"/>
      <c r="D99" s="99"/>
      <c r="E99" s="103"/>
      <c r="F99" s="80"/>
    </row>
    <row r="100" spans="1:7" s="5" customFormat="1" x14ac:dyDescent="0.25">
      <c r="A100" s="47">
        <f>COUNT($A$88:A97)+1</f>
        <v>3</v>
      </c>
      <c r="B100" s="165" t="s">
        <v>235</v>
      </c>
      <c r="C100" s="100"/>
      <c r="D100" s="99"/>
      <c r="E100" s="103"/>
      <c r="F100" s="80"/>
      <c r="G100" s="187"/>
    </row>
    <row r="101" spans="1:7" s="5" customFormat="1" ht="47.25" x14ac:dyDescent="0.25">
      <c r="A101" s="47"/>
      <c r="B101" s="24" t="s">
        <v>247</v>
      </c>
      <c r="C101" s="100" t="s">
        <v>133</v>
      </c>
      <c r="D101" s="99">
        <f>D62/2</f>
        <v>4.5</v>
      </c>
      <c r="E101" s="103"/>
      <c r="F101" s="80">
        <f>D101*E101</f>
        <v>0</v>
      </c>
      <c r="G101" s="187"/>
    </row>
    <row r="102" spans="1:7" s="5" customFormat="1" x14ac:dyDescent="0.25">
      <c r="A102" s="47"/>
      <c r="B102" s="71"/>
      <c r="C102" s="100"/>
      <c r="D102" s="99"/>
      <c r="E102" s="103"/>
      <c r="F102" s="80"/>
    </row>
    <row r="103" spans="1:7" x14ac:dyDescent="0.25">
      <c r="A103" s="46"/>
      <c r="B103" s="21" t="str">
        <f>"UKUPNO - "&amp;TEXT(A88,) &amp;" " &amp;TEXT(B88,)&amp;" (kn):"</f>
        <v>UKUPNO - A.4. STOLARIJA (kn):</v>
      </c>
      <c r="C103" s="89"/>
      <c r="D103" s="90"/>
      <c r="E103" s="105"/>
      <c r="F103" s="78">
        <f>SUM(F89:F102)</f>
        <v>0</v>
      </c>
    </row>
    <row r="104" spans="1:7" s="5" customFormat="1" x14ac:dyDescent="0.25">
      <c r="A104" s="47"/>
      <c r="B104" s="18"/>
      <c r="C104" s="91"/>
      <c r="D104" s="92"/>
      <c r="E104" s="128"/>
      <c r="F104" s="77"/>
    </row>
    <row r="105" spans="1:7" x14ac:dyDescent="0.25">
      <c r="B105" s="20"/>
      <c r="D105" s="88"/>
      <c r="E105" s="102"/>
      <c r="F105" s="78"/>
    </row>
    <row r="106" spans="1:7" s="4" customFormat="1" x14ac:dyDescent="0.25">
      <c r="A106" s="46" t="str">
        <f>TEXT($A$7,)&amp;"5."</f>
        <v>A.5.</v>
      </c>
      <c r="B106" s="21" t="s">
        <v>84</v>
      </c>
      <c r="C106" s="89"/>
      <c r="D106" s="90"/>
      <c r="E106" s="104"/>
      <c r="F106" s="76"/>
    </row>
    <row r="107" spans="1:7" s="4" customFormat="1" x14ac:dyDescent="0.25">
      <c r="A107" s="45"/>
      <c r="B107" s="20"/>
      <c r="C107" s="93"/>
      <c r="D107" s="94"/>
      <c r="E107" s="101"/>
      <c r="F107" s="78"/>
    </row>
    <row r="108" spans="1:7" s="5" customFormat="1" x14ac:dyDescent="0.25">
      <c r="A108" s="47">
        <f>COUNT($A$107:A107)+1</f>
        <v>1</v>
      </c>
      <c r="B108" s="18" t="s">
        <v>155</v>
      </c>
      <c r="C108" s="100"/>
      <c r="D108" s="99"/>
      <c r="E108" s="103"/>
      <c r="F108" s="80"/>
    </row>
    <row r="109" spans="1:7" s="5" customFormat="1" ht="78.75" x14ac:dyDescent="0.25">
      <c r="A109" s="47"/>
      <c r="B109" s="71" t="s">
        <v>248</v>
      </c>
      <c r="C109" s="100"/>
      <c r="D109" s="99"/>
      <c r="E109" s="103"/>
      <c r="F109" s="80"/>
    </row>
    <row r="110" spans="1:7" s="5" customFormat="1" x14ac:dyDescent="0.25">
      <c r="A110" s="47"/>
      <c r="B110" s="71" t="s">
        <v>154</v>
      </c>
      <c r="C110" s="100" t="s">
        <v>141</v>
      </c>
      <c r="D110" s="99">
        <v>110</v>
      </c>
      <c r="E110" s="103"/>
      <c r="F110" s="79">
        <f t="shared" ref="F110" si="3">D110*E110</f>
        <v>0</v>
      </c>
    </row>
    <row r="111" spans="1:7" s="5" customFormat="1" x14ac:dyDescent="0.25">
      <c r="A111" s="47"/>
      <c r="B111" s="71"/>
      <c r="C111" s="100"/>
      <c r="D111" s="99"/>
      <c r="E111" s="103"/>
      <c r="F111" s="79"/>
    </row>
    <row r="112" spans="1:7" s="5" customFormat="1" x14ac:dyDescent="0.25">
      <c r="A112" s="47">
        <f>COUNT($A$107:A111)+1</f>
        <v>2</v>
      </c>
      <c r="B112" s="18" t="s">
        <v>327</v>
      </c>
      <c r="C112" s="100"/>
      <c r="D112" s="99"/>
      <c r="E112" s="103"/>
      <c r="F112" s="80"/>
    </row>
    <row r="113" spans="1:7" s="5" customFormat="1" ht="78.75" x14ac:dyDescent="0.25">
      <c r="A113" s="47"/>
      <c r="B113" s="71" t="s">
        <v>328</v>
      </c>
      <c r="C113" s="100"/>
      <c r="D113" s="99"/>
      <c r="E113" s="103"/>
      <c r="F113" s="80"/>
    </row>
    <row r="114" spans="1:7" s="5" customFormat="1" x14ac:dyDescent="0.25">
      <c r="A114" s="47"/>
      <c r="B114" s="71" t="s">
        <v>154</v>
      </c>
      <c r="C114" s="100" t="s">
        <v>141</v>
      </c>
      <c r="D114" s="99">
        <v>35</v>
      </c>
      <c r="E114" s="103"/>
      <c r="F114" s="79">
        <f t="shared" ref="F114" si="4">D114*E114</f>
        <v>0</v>
      </c>
    </row>
    <row r="115" spans="1:7" s="4" customFormat="1" x14ac:dyDescent="0.25">
      <c r="A115" s="45"/>
      <c r="B115" s="19"/>
      <c r="C115" s="93"/>
      <c r="D115" s="94"/>
      <c r="E115" s="101"/>
      <c r="F115" s="79"/>
    </row>
    <row r="116" spans="1:7" x14ac:dyDescent="0.25">
      <c r="A116" s="46"/>
      <c r="B116" s="28" t="str">
        <f>"UKUPNO - "&amp;TEXT(A106,) &amp;" " &amp;TEXT(B106,)&amp;" (kn):"</f>
        <v>UKUPNO - A.5. SOBOSLIKARSKI I LIČILAČKI RADOVI (kn):</v>
      </c>
      <c r="C116" s="89"/>
      <c r="D116" s="90"/>
      <c r="E116" s="105"/>
      <c r="F116" s="78">
        <f>SUM(F107:F115)</f>
        <v>0</v>
      </c>
    </row>
    <row r="117" spans="1:7" s="5" customFormat="1" x14ac:dyDescent="0.25">
      <c r="A117" s="47"/>
      <c r="B117" s="44"/>
      <c r="C117" s="91"/>
      <c r="D117" s="92"/>
      <c r="E117" s="128"/>
      <c r="F117" s="77"/>
    </row>
    <row r="118" spans="1:7" s="5" customFormat="1" x14ac:dyDescent="0.25">
      <c r="A118" s="47"/>
      <c r="B118" s="18"/>
      <c r="C118" s="91"/>
      <c r="D118" s="92"/>
      <c r="E118" s="128"/>
      <c r="F118" s="77"/>
    </row>
    <row r="119" spans="1:7" x14ac:dyDescent="0.25">
      <c r="A119" s="46" t="str">
        <f>TEXT($A$7,)&amp;"6."</f>
        <v>A.6.</v>
      </c>
      <c r="B119" s="21" t="s">
        <v>19</v>
      </c>
      <c r="C119" s="89"/>
      <c r="D119" s="90"/>
      <c r="E119" s="104"/>
      <c r="F119" s="76"/>
    </row>
    <row r="120" spans="1:7" x14ac:dyDescent="0.25">
      <c r="B120" s="20"/>
      <c r="F120" s="78"/>
    </row>
    <row r="121" spans="1:7" s="5" customFormat="1" x14ac:dyDescent="0.25">
      <c r="A121" s="47">
        <f>COUNT($A$119:A120)+1</f>
        <v>1</v>
      </c>
      <c r="B121" s="18" t="s">
        <v>237</v>
      </c>
      <c r="C121" s="100"/>
      <c r="D121" s="99"/>
      <c r="E121" s="103"/>
      <c r="F121" s="80"/>
      <c r="G121" s="187"/>
    </row>
    <row r="122" spans="1:7" s="5" customFormat="1" ht="94.5" x14ac:dyDescent="0.25">
      <c r="A122" s="47"/>
      <c r="B122" s="71" t="s">
        <v>260</v>
      </c>
      <c r="C122" s="100"/>
      <c r="D122" s="99"/>
      <c r="E122" s="103"/>
      <c r="F122" s="80"/>
      <c r="G122" s="187"/>
    </row>
    <row r="123" spans="1:7" s="5" customFormat="1" x14ac:dyDescent="0.25">
      <c r="A123" s="47"/>
      <c r="B123" s="71" t="s">
        <v>238</v>
      </c>
      <c r="C123" s="100" t="s">
        <v>133</v>
      </c>
      <c r="D123" s="99">
        <f>D101/2</f>
        <v>2.25</v>
      </c>
      <c r="E123" s="103"/>
      <c r="F123" s="80">
        <f>D123*E123</f>
        <v>0</v>
      </c>
      <c r="G123" s="187"/>
    </row>
    <row r="124" spans="1:7" s="5" customFormat="1" x14ac:dyDescent="0.25">
      <c r="A124" s="47"/>
      <c r="B124" s="71"/>
      <c r="C124" s="100"/>
      <c r="D124" s="99"/>
      <c r="E124" s="103"/>
      <c r="F124" s="80"/>
    </row>
    <row r="125" spans="1:7" x14ac:dyDescent="0.25">
      <c r="A125" s="46"/>
      <c r="B125" s="21" t="str">
        <f>"UKUPNO - "&amp;TEXT(A119,) &amp;" " &amp;TEXT(B119,)&amp;" (kn):"</f>
        <v>UKUPNO - A.6. LIMARSKI RADOVI (kn):</v>
      </c>
      <c r="C125" s="89"/>
      <c r="D125" s="90"/>
      <c r="E125" s="105"/>
      <c r="F125" s="78">
        <f>SUM(F120:F124)</f>
        <v>0</v>
      </c>
    </row>
    <row r="126" spans="1:7" s="5" customFormat="1" x14ac:dyDescent="0.25">
      <c r="A126" s="47"/>
      <c r="B126" s="18"/>
      <c r="C126" s="91"/>
      <c r="D126" s="92"/>
      <c r="E126" s="128"/>
      <c r="F126" s="77"/>
    </row>
    <row r="127" spans="1:7" x14ac:dyDescent="0.25">
      <c r="B127" s="20"/>
      <c r="D127" s="88"/>
      <c r="E127" s="102"/>
      <c r="F127" s="78"/>
    </row>
    <row r="128" spans="1:7" x14ac:dyDescent="0.25">
      <c r="A128" s="46" t="str">
        <f>TEXT($A$7,)&amp;"7."</f>
        <v>A.7.</v>
      </c>
      <c r="B128" s="21" t="s">
        <v>89</v>
      </c>
      <c r="C128" s="89"/>
      <c r="D128" s="90"/>
      <c r="E128" s="104"/>
      <c r="F128" s="76"/>
    </row>
    <row r="129" spans="1:7" x14ac:dyDescent="0.25">
      <c r="B129" s="20"/>
      <c r="F129" s="78"/>
    </row>
    <row r="130" spans="1:7" s="5" customFormat="1" x14ac:dyDescent="0.25">
      <c r="A130" s="47">
        <f>COUNT($A$128:A129)+1</f>
        <v>1</v>
      </c>
      <c r="B130" s="18" t="s">
        <v>173</v>
      </c>
      <c r="C130" s="100"/>
      <c r="D130" s="99"/>
      <c r="E130" s="103"/>
      <c r="F130" s="80"/>
      <c r="G130" s="187"/>
    </row>
    <row r="131" spans="1:7" s="5" customFormat="1" ht="78.75" x14ac:dyDescent="0.25">
      <c r="A131" s="47"/>
      <c r="B131" s="71" t="s">
        <v>258</v>
      </c>
      <c r="C131" s="100"/>
      <c r="D131" s="99"/>
      <c r="E131" s="103"/>
      <c r="F131" s="80"/>
      <c r="G131" s="187"/>
    </row>
    <row r="132" spans="1:7" s="5" customFormat="1" x14ac:dyDescent="0.25">
      <c r="A132" s="47" t="s">
        <v>143</v>
      </c>
      <c r="B132" s="24" t="s">
        <v>256</v>
      </c>
      <c r="C132" s="100" t="s">
        <v>141</v>
      </c>
      <c r="D132" s="99">
        <v>17.5</v>
      </c>
      <c r="E132" s="103"/>
      <c r="F132" s="80">
        <f>D132*E132</f>
        <v>0</v>
      </c>
      <c r="G132" s="187"/>
    </row>
    <row r="133" spans="1:7" s="5" customFormat="1" x14ac:dyDescent="0.25">
      <c r="A133" s="47" t="s">
        <v>144</v>
      </c>
      <c r="B133" s="24" t="s">
        <v>239</v>
      </c>
      <c r="C133" s="100" t="s">
        <v>133</v>
      </c>
      <c r="D133" s="99">
        <v>25</v>
      </c>
      <c r="E133" s="103"/>
      <c r="F133" s="80">
        <f>D133*E133</f>
        <v>0</v>
      </c>
      <c r="G133" s="187"/>
    </row>
    <row r="134" spans="1:7" s="5" customFormat="1" x14ac:dyDescent="0.25">
      <c r="A134" s="47"/>
      <c r="B134" s="71"/>
      <c r="C134" s="100"/>
      <c r="D134" s="99"/>
      <c r="E134" s="103"/>
      <c r="F134" s="80"/>
      <c r="G134" s="187"/>
    </row>
    <row r="135" spans="1:7" s="5" customFormat="1" x14ac:dyDescent="0.25">
      <c r="A135" s="47">
        <f>A130+1</f>
        <v>2</v>
      </c>
      <c r="B135" s="18" t="s">
        <v>174</v>
      </c>
      <c r="C135" s="100"/>
      <c r="D135" s="99"/>
      <c r="E135" s="103"/>
      <c r="F135" s="80"/>
      <c r="G135" s="187"/>
    </row>
    <row r="136" spans="1:7" s="5" customFormat="1" ht="110.25" x14ac:dyDescent="0.25">
      <c r="A136" s="47"/>
      <c r="B136" s="71" t="s">
        <v>257</v>
      </c>
      <c r="C136" s="100"/>
      <c r="D136" s="99"/>
      <c r="E136" s="103"/>
      <c r="F136" s="80"/>
      <c r="G136" s="187"/>
    </row>
    <row r="137" spans="1:7" s="5" customFormat="1" x14ac:dyDescent="0.25">
      <c r="A137" s="47"/>
      <c r="B137" s="24" t="s">
        <v>151</v>
      </c>
      <c r="C137" s="100" t="s">
        <v>141</v>
      </c>
      <c r="D137" s="99">
        <v>35</v>
      </c>
      <c r="E137" s="103"/>
      <c r="F137" s="80">
        <f>D137*E137</f>
        <v>0</v>
      </c>
      <c r="G137" s="187"/>
    </row>
    <row r="138" spans="1:7" s="5" customFormat="1" x14ac:dyDescent="0.25">
      <c r="A138" s="47"/>
      <c r="B138" s="71"/>
      <c r="C138" s="100"/>
      <c r="D138" s="99"/>
      <c r="E138" s="103"/>
      <c r="F138" s="80"/>
    </row>
    <row r="139" spans="1:7" x14ac:dyDescent="0.25">
      <c r="A139" s="46"/>
      <c r="B139" s="21" t="str">
        <f>"UKUPNO - "&amp;TEXT(A128,) &amp;" " &amp;TEXT(B128,)&amp;" (kn):"</f>
        <v>UKUPNO - A.7. KERAMIČARSKI RADOVI (kn):</v>
      </c>
      <c r="C139" s="89"/>
      <c r="D139" s="90"/>
      <c r="E139" s="105"/>
      <c r="F139" s="78">
        <f>SUM(F129:F138)</f>
        <v>0</v>
      </c>
    </row>
    <row r="140" spans="1:7" s="5" customFormat="1" x14ac:dyDescent="0.25">
      <c r="A140" s="47"/>
      <c r="B140" s="18"/>
      <c r="C140" s="91"/>
      <c r="D140" s="92"/>
      <c r="E140" s="128"/>
      <c r="F140" s="77"/>
    </row>
    <row r="142" spans="1:7" x14ac:dyDescent="0.25">
      <c r="A142" s="46" t="str">
        <f>TEXT($A$7,)&amp;"8."</f>
        <v>A.8.</v>
      </c>
      <c r="B142" s="21" t="s">
        <v>18</v>
      </c>
      <c r="C142" s="89"/>
      <c r="D142" s="90"/>
      <c r="E142" s="104"/>
      <c r="F142" s="76"/>
    </row>
    <row r="143" spans="1:7" x14ac:dyDescent="0.25">
      <c r="B143" s="20"/>
      <c r="F143" s="78"/>
    </row>
    <row r="144" spans="1:7" s="5" customFormat="1" x14ac:dyDescent="0.25">
      <c r="A144" s="47">
        <f>COUNT($A$142:A143)+1</f>
        <v>1</v>
      </c>
      <c r="B144" s="18" t="s">
        <v>164</v>
      </c>
      <c r="C144" s="100"/>
      <c r="D144" s="99"/>
      <c r="E144" s="103"/>
      <c r="F144" s="80"/>
    </row>
    <row r="145" spans="1:7" s="5" customFormat="1" ht="47.25" x14ac:dyDescent="0.25">
      <c r="A145" s="47"/>
      <c r="B145" s="71" t="s">
        <v>259</v>
      </c>
      <c r="C145" s="100"/>
      <c r="D145" s="99"/>
      <c r="E145" s="103"/>
      <c r="F145" s="80"/>
    </row>
    <row r="146" spans="1:7" s="5" customFormat="1" x14ac:dyDescent="0.25">
      <c r="A146" s="47"/>
      <c r="B146" s="71" t="s">
        <v>165</v>
      </c>
      <c r="C146" s="100" t="s">
        <v>147</v>
      </c>
      <c r="D146" s="99">
        <v>1</v>
      </c>
      <c r="E146" s="103"/>
      <c r="F146" s="80">
        <f>D146*E146</f>
        <v>0</v>
      </c>
    </row>
    <row r="147" spans="1:7" s="5" customFormat="1" x14ac:dyDescent="0.25">
      <c r="A147" s="47"/>
      <c r="B147" s="71"/>
      <c r="C147" s="100"/>
      <c r="D147" s="99"/>
      <c r="E147" s="103"/>
      <c r="F147" s="80"/>
    </row>
    <row r="148" spans="1:7" s="5" customFormat="1" x14ac:dyDescent="0.25">
      <c r="A148" s="47">
        <f>COUNT($A$142:A147)+1</f>
        <v>2</v>
      </c>
      <c r="B148" s="18" t="s">
        <v>166</v>
      </c>
      <c r="C148" s="100"/>
      <c r="D148" s="99"/>
      <c r="E148" s="103"/>
      <c r="F148" s="80"/>
    </row>
    <row r="149" spans="1:7" s="5" customFormat="1" ht="31.5" x14ac:dyDescent="0.25">
      <c r="A149" s="47"/>
      <c r="B149" s="71" t="s">
        <v>167</v>
      </c>
      <c r="C149" s="100"/>
      <c r="D149" s="99"/>
      <c r="E149" s="103"/>
      <c r="F149" s="80"/>
    </row>
    <row r="150" spans="1:7" s="5" customFormat="1" x14ac:dyDescent="0.25">
      <c r="A150" s="47" t="s">
        <v>143</v>
      </c>
      <c r="B150" s="71" t="s">
        <v>168</v>
      </c>
      <c r="C150" s="100" t="s">
        <v>169</v>
      </c>
      <c r="D150" s="99">
        <v>25</v>
      </c>
      <c r="E150" s="103"/>
      <c r="F150" s="80">
        <f>D150*E150</f>
        <v>0</v>
      </c>
    </row>
    <row r="151" spans="1:7" s="5" customFormat="1" x14ac:dyDescent="0.25">
      <c r="A151" s="47" t="s">
        <v>144</v>
      </c>
      <c r="B151" s="71" t="s">
        <v>170</v>
      </c>
      <c r="C151" s="100" t="s">
        <v>169</v>
      </c>
      <c r="D151" s="99">
        <v>25</v>
      </c>
      <c r="E151" s="103"/>
      <c r="F151" s="80">
        <f>D151*E151</f>
        <v>0</v>
      </c>
    </row>
    <row r="152" spans="1:7" s="5" customFormat="1" x14ac:dyDescent="0.25">
      <c r="A152" s="47"/>
      <c r="B152" s="71"/>
      <c r="C152" s="100"/>
      <c r="D152" s="99"/>
      <c r="E152" s="103"/>
      <c r="F152" s="80"/>
    </row>
    <row r="153" spans="1:7" s="5" customFormat="1" x14ac:dyDescent="0.25">
      <c r="A153" s="47">
        <f>COUNT($A$142:A152)+1</f>
        <v>3</v>
      </c>
      <c r="B153" s="18" t="s">
        <v>171</v>
      </c>
      <c r="C153" s="100"/>
      <c r="D153" s="99"/>
      <c r="E153" s="103"/>
      <c r="F153" s="80"/>
    </row>
    <row r="154" spans="1:7" s="5" customFormat="1" ht="126" x14ac:dyDescent="0.25">
      <c r="A154" s="47"/>
      <c r="B154" s="71" t="s">
        <v>172</v>
      </c>
      <c r="C154" s="100" t="s">
        <v>138</v>
      </c>
      <c r="D154" s="99">
        <v>1</v>
      </c>
      <c r="E154" s="103"/>
      <c r="F154" s="80">
        <f>D154*E154</f>
        <v>0</v>
      </c>
    </row>
    <row r="155" spans="1:7" s="5" customFormat="1" x14ac:dyDescent="0.25">
      <c r="A155" s="47"/>
      <c r="B155" s="71"/>
      <c r="C155" s="100"/>
      <c r="D155" s="99"/>
      <c r="E155" s="103"/>
      <c r="F155" s="80"/>
    </row>
    <row r="156" spans="1:7" s="5" customFormat="1" x14ac:dyDescent="0.25">
      <c r="A156" s="47">
        <f>COUNT($A$142:A155)+1</f>
        <v>4</v>
      </c>
      <c r="B156" s="18" t="s">
        <v>179</v>
      </c>
      <c r="C156" s="100"/>
      <c r="D156" s="99"/>
      <c r="E156" s="103"/>
      <c r="F156" s="188"/>
      <c r="G156" s="187"/>
    </row>
    <row r="157" spans="1:7" s="5" customFormat="1" ht="47.25" x14ac:dyDescent="0.25">
      <c r="A157" s="47"/>
      <c r="B157" s="71" t="s">
        <v>263</v>
      </c>
      <c r="C157" s="100"/>
      <c r="D157" s="99"/>
      <c r="E157" s="103"/>
      <c r="F157" s="188"/>
      <c r="G157" s="187"/>
    </row>
    <row r="158" spans="1:7" s="5" customFormat="1" x14ac:dyDescent="0.25">
      <c r="A158" s="47" t="s">
        <v>143</v>
      </c>
      <c r="B158" s="24" t="s">
        <v>261</v>
      </c>
      <c r="C158" s="100" t="s">
        <v>134</v>
      </c>
      <c r="D158" s="99">
        <v>1</v>
      </c>
      <c r="E158" s="103"/>
      <c r="F158" s="80">
        <f>D158*E158</f>
        <v>0</v>
      </c>
    </row>
    <row r="159" spans="1:7" s="5" customFormat="1" x14ac:dyDescent="0.25">
      <c r="A159" s="47" t="s">
        <v>144</v>
      </c>
      <c r="B159" s="24" t="s">
        <v>262</v>
      </c>
      <c r="C159" s="100" t="s">
        <v>134</v>
      </c>
      <c r="D159" s="99">
        <v>1</v>
      </c>
      <c r="E159" s="103"/>
      <c r="F159" s="75">
        <f t="shared" ref="F159" si="5">D159*E159</f>
        <v>0</v>
      </c>
    </row>
    <row r="160" spans="1:7" x14ac:dyDescent="0.25">
      <c r="B160" s="20"/>
      <c r="D160" s="88"/>
      <c r="E160" s="102"/>
      <c r="F160" s="78"/>
    </row>
    <row r="161" spans="1:6" x14ac:dyDescent="0.25">
      <c r="A161" s="46"/>
      <c r="B161" s="21" t="str">
        <f>"UKUPNO - "&amp;TEXT(A142,) &amp;" " &amp;TEXT(B142,)&amp;" (kn):"</f>
        <v>UKUPNO - A.8. RAZNI RADOVI (kn):</v>
      </c>
      <c r="C161" s="89"/>
      <c r="D161" s="90"/>
      <c r="E161" s="105"/>
      <c r="F161" s="78">
        <f>SUM(F143:F160)</f>
        <v>0</v>
      </c>
    </row>
    <row r="162" spans="1:6" s="5" customFormat="1" x14ac:dyDescent="0.25">
      <c r="A162" s="47"/>
      <c r="B162" s="18"/>
      <c r="C162" s="91"/>
      <c r="D162" s="92"/>
      <c r="E162" s="128"/>
      <c r="F162" s="77"/>
    </row>
    <row r="163" spans="1:6" x14ac:dyDescent="0.25">
      <c r="B163" s="20"/>
      <c r="D163" s="88"/>
      <c r="E163" s="102"/>
      <c r="F163" s="78"/>
    </row>
    <row r="164" spans="1:6" x14ac:dyDescent="0.25">
      <c r="B164" s="20"/>
      <c r="D164" s="88"/>
      <c r="E164" s="102"/>
      <c r="F164" s="78"/>
    </row>
    <row r="165" spans="1:6" x14ac:dyDescent="0.25">
      <c r="A165" s="114"/>
      <c r="B165" s="28" t="str">
        <f>"REKAPITULACIJA - "&amp;TEXT(A7,) &amp;" " &amp;TEXT(B7,)</f>
        <v>REKAPITULACIJA - A. GRAĐEVINSKO - OBRTNIČKI RADOVI</v>
      </c>
      <c r="C165" s="106"/>
      <c r="D165" s="107"/>
      <c r="E165" s="130"/>
      <c r="F165" s="82"/>
    </row>
    <row r="166" spans="1:6" x14ac:dyDescent="0.25">
      <c r="B166" s="26"/>
      <c r="C166" s="108"/>
      <c r="D166" s="109"/>
      <c r="E166" s="131"/>
      <c r="F166" s="83"/>
    </row>
    <row r="167" spans="1:6" x14ac:dyDescent="0.25">
      <c r="A167" s="45" t="str">
        <f>A9</f>
        <v>A.1.</v>
      </c>
      <c r="B167" s="20" t="str">
        <f>B9</f>
        <v>PRIPREMNI I ZAVRŠNI RADOVI</v>
      </c>
      <c r="C167" s="87"/>
      <c r="D167" s="88"/>
      <c r="E167" s="102"/>
      <c r="F167" s="78">
        <f>F20</f>
        <v>0</v>
      </c>
    </row>
    <row r="168" spans="1:6" x14ac:dyDescent="0.25">
      <c r="B168" s="20"/>
      <c r="C168" s="108"/>
      <c r="D168" s="109"/>
      <c r="E168" s="131"/>
      <c r="F168" s="83"/>
    </row>
    <row r="169" spans="1:6" x14ac:dyDescent="0.25">
      <c r="A169" s="45" t="str">
        <f>A23</f>
        <v>A.2.</v>
      </c>
      <c r="B169" s="20" t="str">
        <f>B23</f>
        <v>RADOVI DEMONTAŽE I RUŠENJA</v>
      </c>
      <c r="C169" s="87"/>
      <c r="D169" s="88"/>
      <c r="E169" s="102"/>
      <c r="F169" s="78">
        <f>F67</f>
        <v>0</v>
      </c>
    </row>
    <row r="170" spans="1:6" s="3" customFormat="1" x14ac:dyDescent="0.2">
      <c r="A170" s="45"/>
      <c r="B170" s="20"/>
      <c r="C170" s="93"/>
      <c r="D170" s="94"/>
      <c r="E170" s="101"/>
      <c r="F170" s="79"/>
    </row>
    <row r="171" spans="1:6" s="3" customFormat="1" x14ac:dyDescent="0.2">
      <c r="A171" s="45" t="str">
        <f>A70</f>
        <v>A.3.</v>
      </c>
      <c r="B171" s="20" t="str">
        <f>B70</f>
        <v xml:space="preserve"> ZIDARSKI RADOVI</v>
      </c>
      <c r="C171" s="87"/>
      <c r="D171" s="88"/>
      <c r="E171" s="102"/>
      <c r="F171" s="78">
        <f>F85</f>
        <v>0</v>
      </c>
    </row>
    <row r="172" spans="1:6" s="3" customFormat="1" x14ac:dyDescent="0.2">
      <c r="A172" s="45"/>
      <c r="B172" s="20"/>
      <c r="C172" s="93"/>
      <c r="D172" s="94"/>
      <c r="E172" s="101"/>
      <c r="F172" s="79"/>
    </row>
    <row r="173" spans="1:6" x14ac:dyDescent="0.25">
      <c r="A173" s="45" t="str">
        <f>A88</f>
        <v>A.4.</v>
      </c>
      <c r="B173" s="20" t="str">
        <f>B88</f>
        <v>STOLARIJA</v>
      </c>
      <c r="C173" s="87"/>
      <c r="D173" s="88"/>
      <c r="E173" s="102"/>
      <c r="F173" s="78">
        <f>F103</f>
        <v>0</v>
      </c>
    </row>
    <row r="174" spans="1:6" x14ac:dyDescent="0.25">
      <c r="B174" s="20"/>
      <c r="C174" s="87"/>
      <c r="D174" s="88"/>
      <c r="E174" s="102"/>
      <c r="F174" s="78"/>
    </row>
    <row r="175" spans="1:6" x14ac:dyDescent="0.25">
      <c r="A175" s="45" t="str">
        <f>A106</f>
        <v>A.5.</v>
      </c>
      <c r="B175" s="20" t="str">
        <f>B106</f>
        <v>SOBOSLIKARSKI I LIČILAČKI RADOVI</v>
      </c>
      <c r="C175" s="87"/>
      <c r="D175" s="88"/>
      <c r="E175" s="102"/>
      <c r="F175" s="78">
        <f>F116</f>
        <v>0</v>
      </c>
    </row>
    <row r="176" spans="1:6" x14ac:dyDescent="0.25">
      <c r="B176" s="20"/>
      <c r="C176" s="87"/>
      <c r="D176" s="88"/>
      <c r="E176" s="102"/>
      <c r="F176" s="78"/>
    </row>
    <row r="177" spans="1:6" x14ac:dyDescent="0.25">
      <c r="A177" s="45" t="str">
        <f>A119</f>
        <v>A.6.</v>
      </c>
      <c r="B177" s="20" t="str">
        <f>B119</f>
        <v>LIMARSKI RADOVI</v>
      </c>
      <c r="C177" s="87"/>
      <c r="D177" s="88"/>
      <c r="E177" s="102"/>
      <c r="F177" s="78">
        <f>F125</f>
        <v>0</v>
      </c>
    </row>
    <row r="178" spans="1:6" x14ac:dyDescent="0.25">
      <c r="B178" s="20"/>
      <c r="C178" s="87"/>
      <c r="D178" s="88"/>
      <c r="E178" s="102"/>
      <c r="F178" s="78"/>
    </row>
    <row r="179" spans="1:6" x14ac:dyDescent="0.25">
      <c r="A179" s="45" t="str">
        <f>A128</f>
        <v>A.7.</v>
      </c>
      <c r="B179" s="20" t="str">
        <f>B128</f>
        <v>KERAMIČARSKI RADOVI</v>
      </c>
      <c r="C179" s="87"/>
      <c r="D179" s="88"/>
      <c r="E179" s="102"/>
      <c r="F179" s="78">
        <f>F139</f>
        <v>0</v>
      </c>
    </row>
    <row r="180" spans="1:6" x14ac:dyDescent="0.25">
      <c r="B180" s="20"/>
      <c r="C180" s="87"/>
      <c r="D180" s="88"/>
      <c r="E180" s="102"/>
      <c r="F180" s="78"/>
    </row>
    <row r="181" spans="1:6" x14ac:dyDescent="0.25">
      <c r="A181" s="45" t="str">
        <f>A142</f>
        <v>A.8.</v>
      </c>
      <c r="B181" s="20" t="str">
        <f>B142</f>
        <v>RAZNI RADOVI</v>
      </c>
      <c r="C181" s="87"/>
      <c r="D181" s="88"/>
      <c r="E181" s="102"/>
      <c r="F181" s="78">
        <f>F161</f>
        <v>0</v>
      </c>
    </row>
    <row r="182" spans="1:6" x14ac:dyDescent="0.25">
      <c r="B182" s="20"/>
      <c r="C182" s="87"/>
      <c r="D182" s="88"/>
      <c r="E182" s="102"/>
      <c r="F182" s="78"/>
    </row>
    <row r="183" spans="1:6" s="3" customFormat="1" x14ac:dyDescent="0.2">
      <c r="A183" s="46"/>
      <c r="B183" s="21" t="str">
        <f>"UKUPNO - "&amp;TEXT(A7,) &amp;" " &amp;TEXT(B7,)&amp;" (kn):"</f>
        <v>UKUPNO - A. GRAĐEVINSKO - OBRTNIČKI RADOVI (kn):</v>
      </c>
      <c r="C183" s="89"/>
      <c r="D183" s="96"/>
      <c r="E183" s="105"/>
      <c r="F183" s="78">
        <f>SUM(F167:F182)</f>
        <v>0</v>
      </c>
    </row>
  </sheetData>
  <phoneticPr fontId="3" type="noConversion"/>
  <dataValidations count="1">
    <dataValidation operator="lessThan" allowBlank="1" showInputMessage="1" showErrorMessage="1" sqref="C47:F47 E32:F46 A47 A57 B152:E152 B138:F143 A32 D158 A128:A130 B32:D35 B52:F59 F152:F153 A36:D46 G36:XFD46 A60:XFD63 B64:F65 A64 A121 B128:XFD129 A1:XFD31 A66:XFD74 B75:F75 B88:XFD99 C49:F51 B47:B51 A52 A76:XFD87 A88:A100 A124:XFD127 A138:A156 G138:XFD155 B159:F1048576 G158:XFD1048576 A158:A1048576 A102:XFD120"/>
  </dataValidations>
  <pageMargins left="0.70866141732283472" right="0.70866141732283472" top="0.74803149606299213" bottom="0.74803149606299213" header="0.31496062992125984" footer="0.31496062992125984"/>
  <pageSetup paperSize="9" scale="80" fitToHeight="0" orientation="portrait" r:id="rId1"/>
  <headerFooter differentFirst="1" scaleWithDoc="0">
    <oddFooter xml:space="preserve">&amp;R&amp;"Calibri,Regular"&amp;P-1/&amp;N-1  </oddFooter>
    <firstFooter>&amp;R&amp;"Calibri,Regular"&amp;P/&amp;N</firstFooter>
  </headerFooter>
  <rowBreaks count="3" manualBreakCount="3">
    <brk id="69" max="5" man="1"/>
    <brk id="93" max="5" man="1"/>
    <brk id="155"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5"/>
  <sheetViews>
    <sheetView view="pageBreakPreview" zoomScaleNormal="85" zoomScaleSheetLayoutView="100" workbookViewId="0">
      <pane ySplit="8" topLeftCell="A144" activePane="bottomLeft" state="frozen"/>
      <selection activeCell="E183" sqref="E10:E183"/>
      <selection pane="bottomLeft" activeCell="E183" sqref="E10:E183"/>
    </sheetView>
  </sheetViews>
  <sheetFormatPr defaultColWidth="9.140625" defaultRowHeight="15.75" x14ac:dyDescent="0.25"/>
  <cols>
    <col min="1" max="1" width="5.7109375" style="45" customWidth="1"/>
    <col min="2" max="2" width="55.7109375" style="19" customWidth="1"/>
    <col min="3" max="3" width="8.7109375" style="93" customWidth="1"/>
    <col min="4" max="4" width="11.7109375" style="94" customWidth="1"/>
    <col min="5" max="5" width="11.7109375" style="101" customWidth="1"/>
    <col min="6" max="6" width="17.7109375" style="79" customWidth="1"/>
    <col min="7" max="16384" width="9.140625" style="1"/>
  </cols>
  <sheetData>
    <row r="1" spans="1:6" x14ac:dyDescent="0.25">
      <c r="A1" s="112" t="str">
        <f>'A_GRAĐ-OBRT'!A1</f>
        <v>GRAĐEVINA: TEHNIČKA ŠKOLA ZAGREB, k.č.br. 7476, k.o. 335240, CENTAR</v>
      </c>
      <c r="C1" s="116"/>
      <c r="D1" s="116"/>
      <c r="E1" s="123"/>
      <c r="F1" s="116"/>
    </row>
    <row r="2" spans="1:6" x14ac:dyDescent="0.25">
      <c r="A2" s="112" t="str">
        <f>'A_GRAĐ-OBRT'!A2</f>
        <v>PROJEKT: UREĐENJE PROSTORA KANTINE</v>
      </c>
      <c r="C2" s="116"/>
      <c r="D2" s="116"/>
      <c r="E2" s="123"/>
      <c r="F2" s="116"/>
    </row>
    <row r="3" spans="1:6" x14ac:dyDescent="0.25">
      <c r="A3" s="112" t="s">
        <v>273</v>
      </c>
      <c r="C3" s="116"/>
      <c r="D3" s="116"/>
      <c r="E3" s="123"/>
      <c r="F3" s="116"/>
    </row>
    <row r="4" spans="1:6" x14ac:dyDescent="0.25">
      <c r="C4" s="85"/>
      <c r="D4" s="86"/>
      <c r="E4" s="124"/>
      <c r="F4" s="72"/>
    </row>
    <row r="5" spans="1:6" s="2" customFormat="1" ht="31.5" x14ac:dyDescent="0.2">
      <c r="A5" s="69" t="s">
        <v>0</v>
      </c>
      <c r="B5" s="137" t="s">
        <v>4</v>
      </c>
      <c r="C5" s="48" t="s">
        <v>1</v>
      </c>
      <c r="D5" s="30" t="s">
        <v>2</v>
      </c>
      <c r="E5" s="68" t="s">
        <v>3</v>
      </c>
      <c r="F5" s="43" t="s">
        <v>7</v>
      </c>
    </row>
    <row r="6" spans="1:6" s="2" customFormat="1" x14ac:dyDescent="0.2">
      <c r="A6" s="45"/>
      <c r="B6" s="20"/>
      <c r="C6" s="87"/>
      <c r="D6" s="88"/>
      <c r="E6" s="125"/>
      <c r="F6" s="73"/>
    </row>
    <row r="7" spans="1:6" x14ac:dyDescent="0.25">
      <c r="A7" s="46" t="s">
        <v>91</v>
      </c>
      <c r="B7" s="21" t="s">
        <v>274</v>
      </c>
      <c r="C7" s="89"/>
      <c r="D7" s="90"/>
      <c r="E7" s="126"/>
      <c r="F7" s="74"/>
    </row>
    <row r="8" spans="1:6" s="5" customFormat="1" x14ac:dyDescent="0.25">
      <c r="A8" s="47"/>
      <c r="B8" s="18"/>
      <c r="C8" s="91"/>
      <c r="D8" s="92"/>
      <c r="E8" s="127"/>
      <c r="F8" s="75"/>
    </row>
    <row r="9" spans="1:6" x14ac:dyDescent="0.25">
      <c r="A9" s="46" t="str">
        <f>TEXT($A$7,)&amp;"1."</f>
        <v>B.1.</v>
      </c>
      <c r="B9" s="21" t="s">
        <v>114</v>
      </c>
      <c r="C9" s="95"/>
      <c r="D9" s="96"/>
      <c r="E9" s="105"/>
      <c r="F9" s="76"/>
    </row>
    <row r="10" spans="1:6" s="5" customFormat="1" x14ac:dyDescent="0.25">
      <c r="A10" s="47"/>
      <c r="B10" s="18"/>
      <c r="C10" s="100"/>
      <c r="D10" s="99"/>
      <c r="E10" s="128"/>
      <c r="F10" s="77"/>
    </row>
    <row r="11" spans="1:6" s="5" customFormat="1" x14ac:dyDescent="0.25">
      <c r="A11" s="47">
        <f>COUNT($A$9:A10)+1</f>
        <v>1</v>
      </c>
      <c r="B11" s="18" t="s">
        <v>182</v>
      </c>
      <c r="C11" s="100"/>
      <c r="D11" s="99"/>
      <c r="E11" s="103"/>
      <c r="F11" s="80"/>
    </row>
    <row r="12" spans="1:6" s="5" customFormat="1" ht="67.5" customHeight="1" x14ac:dyDescent="0.25">
      <c r="A12" s="47"/>
      <c r="B12" s="71" t="s">
        <v>265</v>
      </c>
      <c r="C12" s="100"/>
      <c r="D12" s="99"/>
      <c r="E12" s="103"/>
      <c r="F12" s="80"/>
    </row>
    <row r="13" spans="1:6" s="5" customFormat="1" x14ac:dyDescent="0.25">
      <c r="A13" s="47" t="s">
        <v>143</v>
      </c>
      <c r="B13" s="24" t="s">
        <v>264</v>
      </c>
      <c r="C13" s="100" t="s">
        <v>134</v>
      </c>
      <c r="D13" s="99">
        <v>1</v>
      </c>
      <c r="E13" s="103"/>
      <c r="F13" s="80">
        <f t="shared" ref="F13:F14" si="0">D13*E13</f>
        <v>0</v>
      </c>
    </row>
    <row r="14" spans="1:6" s="5" customFormat="1" x14ac:dyDescent="0.25">
      <c r="A14" s="47" t="s">
        <v>144</v>
      </c>
      <c r="B14" s="24" t="s">
        <v>183</v>
      </c>
      <c r="C14" s="100" t="s">
        <v>134</v>
      </c>
      <c r="D14" s="99">
        <v>1</v>
      </c>
      <c r="E14" s="103"/>
      <c r="F14" s="80">
        <f t="shared" si="0"/>
        <v>0</v>
      </c>
    </row>
    <row r="15" spans="1:6" s="5" customFormat="1" x14ac:dyDescent="0.25">
      <c r="A15" s="47"/>
      <c r="B15" s="71"/>
      <c r="C15" s="100"/>
      <c r="D15" s="99"/>
      <c r="E15" s="103"/>
      <c r="F15" s="80"/>
    </row>
    <row r="16" spans="1:6" s="5" customFormat="1" x14ac:dyDescent="0.25">
      <c r="A16" s="47">
        <f>COUNT($A$9:A15)+1</f>
        <v>2</v>
      </c>
      <c r="B16" s="18" t="s">
        <v>184</v>
      </c>
      <c r="C16" s="100"/>
      <c r="D16" s="99"/>
      <c r="E16" s="103"/>
      <c r="F16" s="80"/>
    </row>
    <row r="17" spans="1:6" s="5" customFormat="1" ht="78.75" x14ac:dyDescent="0.25">
      <c r="A17" s="47"/>
      <c r="B17" s="71" t="s">
        <v>186</v>
      </c>
      <c r="C17" s="100" t="s">
        <v>133</v>
      </c>
      <c r="D17" s="99">
        <v>5</v>
      </c>
      <c r="E17" s="103"/>
      <c r="F17" s="80">
        <f t="shared" ref="F17" si="1">D17*E17</f>
        <v>0</v>
      </c>
    </row>
    <row r="18" spans="1:6" s="5" customFormat="1" x14ac:dyDescent="0.25">
      <c r="A18" s="47"/>
      <c r="B18" s="71"/>
      <c r="C18" s="100"/>
      <c r="D18" s="99"/>
      <c r="E18" s="103"/>
      <c r="F18" s="80"/>
    </row>
    <row r="19" spans="1:6" s="5" customFormat="1" x14ac:dyDescent="0.25">
      <c r="A19" s="47">
        <f>COUNT($A$9:A18)+1</f>
        <v>3</v>
      </c>
      <c r="B19" s="18" t="s">
        <v>185</v>
      </c>
      <c r="C19" s="100"/>
      <c r="D19" s="99"/>
      <c r="E19" s="103"/>
      <c r="F19" s="80"/>
    </row>
    <row r="20" spans="1:6" s="5" customFormat="1" ht="63" x14ac:dyDescent="0.25">
      <c r="A20" s="47"/>
      <c r="B20" s="71" t="s">
        <v>266</v>
      </c>
      <c r="C20" s="100" t="s">
        <v>133</v>
      </c>
      <c r="D20" s="99">
        <v>3</v>
      </c>
      <c r="E20" s="103"/>
      <c r="F20" s="80">
        <f t="shared" ref="F20" si="2">D20*E20</f>
        <v>0</v>
      </c>
    </row>
    <row r="21" spans="1:6" s="5" customFormat="1" x14ac:dyDescent="0.25">
      <c r="A21" s="47"/>
      <c r="B21" s="71"/>
      <c r="C21" s="100"/>
      <c r="D21" s="99"/>
      <c r="E21" s="103"/>
      <c r="F21" s="80"/>
    </row>
    <row r="22" spans="1:6" s="5" customFormat="1" x14ac:dyDescent="0.25">
      <c r="A22" s="47">
        <f>COUNT($A$9:A21)+1</f>
        <v>4</v>
      </c>
      <c r="B22" s="18" t="s">
        <v>192</v>
      </c>
      <c r="C22" s="197"/>
      <c r="D22" s="198"/>
      <c r="E22" s="199"/>
      <c r="F22" s="200"/>
    </row>
    <row r="23" spans="1:6" s="5" customFormat="1" ht="47.25" x14ac:dyDescent="0.25">
      <c r="A23" s="47"/>
      <c r="B23" s="71" t="s">
        <v>193</v>
      </c>
      <c r="C23" s="100" t="s">
        <v>133</v>
      </c>
      <c r="D23" s="99">
        <v>8</v>
      </c>
      <c r="E23" s="103"/>
      <c r="F23" s="80">
        <f>D23*E23</f>
        <v>0</v>
      </c>
    </row>
    <row r="24" spans="1:6" x14ac:dyDescent="0.25">
      <c r="B24" s="22"/>
    </row>
    <row r="25" spans="1:6" x14ac:dyDescent="0.25">
      <c r="A25" s="46"/>
      <c r="B25" s="21" t="str">
        <f>"UKUPNO - "&amp;TEXT(A9,) &amp;" " &amp;TEXT(B9,)&amp;" (kn):"</f>
        <v>UKUPNO - B.1. RADOVI DEMONTAŽE i RUŠENJA (kn):</v>
      </c>
      <c r="C25" s="89"/>
      <c r="D25" s="90"/>
      <c r="E25" s="105"/>
      <c r="F25" s="78">
        <f>SUM(F10:F24)</f>
        <v>0</v>
      </c>
    </row>
    <row r="26" spans="1:6" x14ac:dyDescent="0.25">
      <c r="B26" s="20"/>
      <c r="C26" s="87"/>
      <c r="D26" s="88"/>
      <c r="E26" s="102"/>
      <c r="F26" s="78"/>
    </row>
    <row r="27" spans="1:6" x14ac:dyDescent="0.25">
      <c r="B27" s="20"/>
      <c r="C27" s="87"/>
      <c r="D27" s="88"/>
      <c r="E27" s="102"/>
      <c r="F27" s="78"/>
    </row>
    <row r="28" spans="1:6" x14ac:dyDescent="0.25">
      <c r="A28" s="46" t="str">
        <f>TEXT($A$7,)&amp;"2."</f>
        <v>B.2.</v>
      </c>
      <c r="B28" s="21" t="s">
        <v>115</v>
      </c>
      <c r="C28" s="89"/>
      <c r="D28" s="90"/>
      <c r="E28" s="105"/>
      <c r="F28" s="76"/>
    </row>
    <row r="29" spans="1:6" s="5" customFormat="1" x14ac:dyDescent="0.25">
      <c r="A29" s="47"/>
      <c r="B29" s="18"/>
      <c r="C29" s="91"/>
      <c r="D29" s="92"/>
      <c r="E29" s="128"/>
      <c r="F29" s="77"/>
    </row>
    <row r="30" spans="1:6" s="5" customFormat="1" x14ac:dyDescent="0.25">
      <c r="A30" s="47">
        <f>COUNT($A$28:A29)+1</f>
        <v>1</v>
      </c>
      <c r="B30" s="165" t="s">
        <v>187</v>
      </c>
      <c r="C30" s="100"/>
      <c r="D30" s="99"/>
      <c r="E30" s="103"/>
      <c r="F30" s="80"/>
    </row>
    <row r="31" spans="1:6" s="5" customFormat="1" ht="63" x14ac:dyDescent="0.25">
      <c r="A31" s="47"/>
      <c r="B31" s="71" t="s">
        <v>189</v>
      </c>
      <c r="C31" s="100"/>
      <c r="D31" s="99"/>
      <c r="E31" s="103"/>
      <c r="F31" s="80"/>
    </row>
    <row r="32" spans="1:6" s="5" customFormat="1" x14ac:dyDescent="0.25">
      <c r="A32" s="47"/>
      <c r="B32" s="71" t="s">
        <v>188</v>
      </c>
      <c r="C32" s="100" t="s">
        <v>133</v>
      </c>
      <c r="D32" s="99">
        <v>3</v>
      </c>
      <c r="E32" s="103"/>
      <c r="F32" s="80">
        <f t="shared" ref="F32" si="3">D32*E32</f>
        <v>0</v>
      </c>
    </row>
    <row r="33" spans="1:6" s="5" customFormat="1" x14ac:dyDescent="0.25">
      <c r="A33" s="47"/>
      <c r="B33" s="71"/>
      <c r="C33" s="100"/>
      <c r="D33" s="99"/>
      <c r="E33" s="103"/>
      <c r="F33" s="80"/>
    </row>
    <row r="34" spans="1:6" s="5" customFormat="1" x14ac:dyDescent="0.25">
      <c r="A34" s="47">
        <f>COUNT($A$28:A33)+1</f>
        <v>2</v>
      </c>
      <c r="B34" s="18" t="s">
        <v>190</v>
      </c>
      <c r="C34" s="100"/>
      <c r="D34" s="99"/>
      <c r="E34" s="103"/>
      <c r="F34" s="80"/>
    </row>
    <row r="35" spans="1:6" s="5" customFormat="1" x14ac:dyDescent="0.25">
      <c r="A35" s="47"/>
      <c r="B35" s="71" t="s">
        <v>191</v>
      </c>
      <c r="C35" s="100" t="s">
        <v>134</v>
      </c>
      <c r="D35" s="99">
        <v>1</v>
      </c>
      <c r="E35" s="103"/>
      <c r="F35" s="80">
        <f t="shared" ref="F35" si="4">D35*E35</f>
        <v>0</v>
      </c>
    </row>
    <row r="36" spans="1:6" s="121" customFormat="1" x14ac:dyDescent="0.25">
      <c r="A36" s="119"/>
      <c r="B36" s="120"/>
      <c r="C36" s="122"/>
      <c r="D36" s="118"/>
      <c r="E36" s="117"/>
      <c r="F36" s="118"/>
    </row>
    <row r="37" spans="1:6" x14ac:dyDescent="0.25">
      <c r="A37" s="46"/>
      <c r="B37" s="21" t="str">
        <f>"UKUPNO - "&amp;TEXT(A28,) &amp;" " &amp;TEXT(B28,)&amp;" (kn):"</f>
        <v>UKUPNO - B.2. RADOVI ODVODNJE (kn):</v>
      </c>
      <c r="C37" s="89"/>
      <c r="D37" s="90"/>
      <c r="E37" s="105"/>
      <c r="F37" s="78">
        <f>SUM(F29:F36)</f>
        <v>0</v>
      </c>
    </row>
    <row r="38" spans="1:6" s="5" customFormat="1" x14ac:dyDescent="0.25">
      <c r="A38" s="47"/>
      <c r="B38" s="18"/>
      <c r="C38" s="91"/>
      <c r="D38" s="92"/>
      <c r="E38" s="128"/>
      <c r="F38" s="77"/>
    </row>
    <row r="39" spans="1:6" x14ac:dyDescent="0.25">
      <c r="B39" s="20"/>
      <c r="C39" s="87"/>
      <c r="D39" s="88"/>
      <c r="E39" s="102"/>
      <c r="F39" s="78"/>
    </row>
    <row r="40" spans="1:6" x14ac:dyDescent="0.25">
      <c r="A40" s="46" t="str">
        <f>TEXT($A$7,)&amp;"3."</f>
        <v>B.3.</v>
      </c>
      <c r="B40" s="21" t="s">
        <v>116</v>
      </c>
      <c r="C40" s="89"/>
      <c r="D40" s="90"/>
      <c r="E40" s="105"/>
      <c r="F40" s="76"/>
    </row>
    <row r="41" spans="1:6" x14ac:dyDescent="0.25">
      <c r="B41" s="20"/>
      <c r="C41" s="87"/>
      <c r="D41" s="88"/>
      <c r="E41" s="102"/>
      <c r="F41" s="78"/>
    </row>
    <row r="42" spans="1:6" s="5" customFormat="1" x14ac:dyDescent="0.25">
      <c r="A42" s="47">
        <f>COUNT($A$40:A41)+1</f>
        <v>1</v>
      </c>
      <c r="B42" s="18" t="s">
        <v>196</v>
      </c>
      <c r="C42" s="100"/>
      <c r="D42" s="99"/>
      <c r="E42" s="103"/>
      <c r="F42" s="80"/>
    </row>
    <row r="43" spans="1:6" s="5" customFormat="1" ht="173.25" x14ac:dyDescent="0.25">
      <c r="A43" s="47"/>
      <c r="B43" s="71" t="s">
        <v>194</v>
      </c>
      <c r="C43" s="100"/>
      <c r="D43" s="99"/>
      <c r="E43" s="103"/>
      <c r="F43" s="80"/>
    </row>
    <row r="44" spans="1:6" s="5" customFormat="1" x14ac:dyDescent="0.25">
      <c r="A44" s="47"/>
      <c r="B44" s="71" t="s">
        <v>195</v>
      </c>
      <c r="C44" s="100" t="s">
        <v>133</v>
      </c>
      <c r="D44" s="99">
        <v>5</v>
      </c>
      <c r="E44" s="103"/>
      <c r="F44" s="80">
        <f t="shared" ref="F44" si="5">D44*E44</f>
        <v>0</v>
      </c>
    </row>
    <row r="45" spans="1:6" s="5" customFormat="1" x14ac:dyDescent="0.25">
      <c r="A45" s="47"/>
      <c r="B45" s="71"/>
      <c r="C45" s="100"/>
      <c r="D45" s="99"/>
      <c r="E45" s="103"/>
      <c r="F45" s="80"/>
    </row>
    <row r="46" spans="1:6" s="5" customFormat="1" x14ac:dyDescent="0.25">
      <c r="A46" s="47">
        <f>COUNT($A$40:A45)+1</f>
        <v>2</v>
      </c>
      <c r="B46" s="18" t="s">
        <v>197</v>
      </c>
      <c r="C46" s="100"/>
      <c r="D46" s="99"/>
      <c r="E46" s="103"/>
      <c r="F46" s="80"/>
    </row>
    <row r="47" spans="1:6" s="5" customFormat="1" ht="31.5" x14ac:dyDescent="0.25">
      <c r="A47" s="47"/>
      <c r="B47" s="71" t="s">
        <v>198</v>
      </c>
      <c r="C47" s="100"/>
      <c r="D47" s="99"/>
      <c r="E47" s="103"/>
      <c r="F47" s="80"/>
    </row>
    <row r="48" spans="1:6" s="5" customFormat="1" x14ac:dyDescent="0.25">
      <c r="A48" s="47"/>
      <c r="B48" s="71" t="str">
        <f>B44</f>
        <v>PPR 20x3.4mm</v>
      </c>
      <c r="C48" s="100" t="s">
        <v>133</v>
      </c>
      <c r="D48" s="99">
        <f>D44</f>
        <v>5</v>
      </c>
      <c r="E48" s="103"/>
      <c r="F48" s="80">
        <f t="shared" ref="F48" si="6">D48*E48</f>
        <v>0</v>
      </c>
    </row>
    <row r="49" spans="1:6" s="5" customFormat="1" x14ac:dyDescent="0.25">
      <c r="A49" s="47"/>
      <c r="B49" s="71"/>
      <c r="C49" s="100"/>
      <c r="D49" s="99"/>
      <c r="E49" s="103"/>
      <c r="F49" s="80"/>
    </row>
    <row r="50" spans="1:6" s="5" customFormat="1" x14ac:dyDescent="0.25">
      <c r="A50" s="47">
        <f>COUNT($A$40:A49)+1</f>
        <v>3</v>
      </c>
      <c r="B50" s="18" t="s">
        <v>200</v>
      </c>
      <c r="C50" s="100"/>
      <c r="D50" s="99"/>
      <c r="E50" s="103"/>
      <c r="F50" s="80"/>
    </row>
    <row r="51" spans="1:6" s="5" customFormat="1" ht="31.5" x14ac:dyDescent="0.25">
      <c r="A51" s="47"/>
      <c r="B51" s="71" t="s">
        <v>201</v>
      </c>
      <c r="C51" s="100"/>
      <c r="D51" s="99"/>
      <c r="E51" s="103"/>
      <c r="F51" s="80"/>
    </row>
    <row r="52" spans="1:6" s="5" customFormat="1" x14ac:dyDescent="0.25">
      <c r="A52" s="47"/>
      <c r="B52" s="71" t="s">
        <v>199</v>
      </c>
      <c r="C52" s="100" t="s">
        <v>134</v>
      </c>
      <c r="D52" s="99">
        <v>1</v>
      </c>
      <c r="E52" s="103"/>
      <c r="F52" s="80">
        <f t="shared" ref="F52" si="7">D52*E52</f>
        <v>0</v>
      </c>
    </row>
    <row r="53" spans="1:6" s="5" customFormat="1" x14ac:dyDescent="0.25">
      <c r="A53" s="47"/>
      <c r="B53" s="71"/>
      <c r="C53" s="100"/>
      <c r="D53" s="99"/>
      <c r="E53" s="103"/>
      <c r="F53" s="80"/>
    </row>
    <row r="54" spans="1:6" s="5" customFormat="1" x14ac:dyDescent="0.25">
      <c r="A54" s="47">
        <f>COUNT($A$40:A53)+1</f>
        <v>4</v>
      </c>
      <c r="B54" s="18" t="s">
        <v>202</v>
      </c>
      <c r="C54" s="100"/>
      <c r="D54" s="99"/>
      <c r="E54" s="103"/>
      <c r="F54" s="80"/>
    </row>
    <row r="55" spans="1:6" s="5" customFormat="1" ht="47.25" x14ac:dyDescent="0.25">
      <c r="A55" s="47"/>
      <c r="B55" s="71" t="s">
        <v>207</v>
      </c>
      <c r="C55" s="100" t="s">
        <v>134</v>
      </c>
      <c r="D55" s="99">
        <v>4</v>
      </c>
      <c r="E55" s="103"/>
      <c r="F55" s="80">
        <f t="shared" ref="F55" si="8">D55*E55</f>
        <v>0</v>
      </c>
    </row>
    <row r="56" spans="1:6" s="5" customFormat="1" x14ac:dyDescent="0.25">
      <c r="A56" s="47"/>
      <c r="B56" s="71"/>
      <c r="C56" s="100"/>
      <c r="D56" s="99"/>
      <c r="E56" s="103"/>
      <c r="F56" s="80"/>
    </row>
    <row r="57" spans="1:6" s="5" customFormat="1" x14ac:dyDescent="0.25">
      <c r="A57" s="47">
        <f>COUNT($A$40:A56)+1</f>
        <v>5</v>
      </c>
      <c r="B57" s="18" t="s">
        <v>203</v>
      </c>
      <c r="C57" s="100"/>
      <c r="D57" s="99"/>
      <c r="E57" s="103"/>
      <c r="F57" s="80"/>
    </row>
    <row r="58" spans="1:6" s="5" customFormat="1" ht="78.75" x14ac:dyDescent="0.25">
      <c r="A58" s="47"/>
      <c r="B58" s="71" t="s">
        <v>204</v>
      </c>
      <c r="C58" s="100" t="s">
        <v>133</v>
      </c>
      <c r="D58" s="99">
        <f>D44</f>
        <v>5</v>
      </c>
      <c r="E58" s="103"/>
      <c r="F58" s="80">
        <f t="shared" ref="F58" si="9">D58*E58</f>
        <v>0</v>
      </c>
    </row>
    <row r="59" spans="1:6" s="5" customFormat="1" x14ac:dyDescent="0.25">
      <c r="A59" s="47"/>
      <c r="B59" s="71"/>
      <c r="C59" s="100"/>
      <c r="D59" s="99"/>
      <c r="E59" s="103"/>
      <c r="F59" s="80"/>
    </row>
    <row r="60" spans="1:6" x14ac:dyDescent="0.25">
      <c r="A60" s="46"/>
      <c r="B60" s="21" t="str">
        <f>"UKUPNO - "&amp;TEXT(A40,) &amp;" " &amp;TEXT(B40,)&amp;" (kn):"</f>
        <v>UKUPNO - B.3. VODOVODNA INSTALACIJA (kn):</v>
      </c>
      <c r="C60" s="89"/>
      <c r="D60" s="90"/>
      <c r="E60" s="105"/>
      <c r="F60" s="78">
        <f>SUM(F41:F59)</f>
        <v>0</v>
      </c>
    </row>
    <row r="61" spans="1:6" s="5" customFormat="1" x14ac:dyDescent="0.25">
      <c r="A61" s="47"/>
      <c r="B61" s="18"/>
      <c r="C61" s="91"/>
      <c r="D61" s="92"/>
      <c r="E61" s="128"/>
      <c r="F61" s="77"/>
    </row>
    <row r="62" spans="1:6" x14ac:dyDescent="0.25">
      <c r="B62" s="20"/>
      <c r="C62" s="87"/>
      <c r="D62" s="88"/>
      <c r="E62" s="102"/>
      <c r="F62" s="78"/>
    </row>
    <row r="63" spans="1:6" x14ac:dyDescent="0.25">
      <c r="A63" s="46" t="str">
        <f>TEXT($A$7,)&amp;"4."</f>
        <v>B.4.</v>
      </c>
      <c r="B63" s="21" t="s">
        <v>269</v>
      </c>
      <c r="C63" s="89"/>
      <c r="D63" s="90"/>
      <c r="E63" s="105"/>
      <c r="F63" s="76"/>
    </row>
    <row r="64" spans="1:6" x14ac:dyDescent="0.25">
      <c r="B64" s="20"/>
      <c r="C64" s="87"/>
      <c r="D64" s="88"/>
      <c r="E64" s="102"/>
      <c r="F64" s="78"/>
    </row>
    <row r="65" spans="1:6" s="5" customFormat="1" x14ac:dyDescent="0.25">
      <c r="A65" s="47">
        <f>COUNT($A$63:A64)+1</f>
        <v>1</v>
      </c>
      <c r="B65" s="18" t="s">
        <v>205</v>
      </c>
      <c r="C65" s="100"/>
      <c r="D65" s="99"/>
      <c r="E65" s="103"/>
      <c r="F65" s="80"/>
    </row>
    <row r="66" spans="1:6" s="5" customFormat="1" ht="94.5" x14ac:dyDescent="0.25">
      <c r="A66" s="47"/>
      <c r="B66" s="71" t="s">
        <v>268</v>
      </c>
      <c r="C66" s="100"/>
      <c r="D66" s="99"/>
      <c r="E66" s="103"/>
      <c r="F66" s="80">
        <f t="shared" ref="F66:F67" si="10">D66*E66</f>
        <v>0</v>
      </c>
    </row>
    <row r="67" spans="1:6" s="5" customFormat="1" x14ac:dyDescent="0.25">
      <c r="A67" s="47"/>
      <c r="B67" s="24" t="s">
        <v>267</v>
      </c>
      <c r="C67" s="100" t="s">
        <v>134</v>
      </c>
      <c r="D67" s="99">
        <v>1</v>
      </c>
      <c r="E67" s="103"/>
      <c r="F67" s="80">
        <f t="shared" si="10"/>
        <v>0</v>
      </c>
    </row>
    <row r="68" spans="1:6" s="5" customFormat="1" x14ac:dyDescent="0.25">
      <c r="A68" s="47"/>
      <c r="B68" s="24"/>
      <c r="C68" s="100"/>
      <c r="D68" s="99"/>
      <c r="E68" s="103"/>
      <c r="F68" s="80"/>
    </row>
    <row r="69" spans="1:6" s="5" customFormat="1" x14ac:dyDescent="0.25">
      <c r="A69" s="47">
        <f>COUNT($A$63:A68)+1</f>
        <v>2</v>
      </c>
      <c r="B69" s="18" t="s">
        <v>271</v>
      </c>
      <c r="C69" s="100"/>
      <c r="D69" s="99"/>
      <c r="E69" s="103"/>
      <c r="F69" s="80"/>
    </row>
    <row r="70" spans="1:6" s="5" customFormat="1" ht="110.25" x14ac:dyDescent="0.25">
      <c r="A70" s="47"/>
      <c r="B70" s="71" t="s">
        <v>275</v>
      </c>
      <c r="C70" s="100" t="s">
        <v>138</v>
      </c>
      <c r="D70" s="99">
        <v>1</v>
      </c>
      <c r="E70" s="103"/>
      <c r="F70" s="80">
        <f t="shared" ref="F70" si="11">D70*E70</f>
        <v>0</v>
      </c>
    </row>
    <row r="71" spans="1:6" s="5" customFormat="1" x14ac:dyDescent="0.25">
      <c r="A71" s="47"/>
      <c r="B71" s="71"/>
      <c r="C71" s="100"/>
      <c r="D71" s="99"/>
      <c r="E71" s="103"/>
      <c r="F71" s="80"/>
    </row>
    <row r="72" spans="1:6" s="5" customFormat="1" x14ac:dyDescent="0.25">
      <c r="A72" s="47">
        <f>COUNT($A$63:A71)+1</f>
        <v>3</v>
      </c>
      <c r="B72" s="18" t="s">
        <v>279</v>
      </c>
      <c r="C72" s="100"/>
      <c r="D72" s="99"/>
      <c r="E72" s="103"/>
      <c r="F72" s="80"/>
    </row>
    <row r="73" spans="1:6" s="5" customFormat="1" ht="94.5" x14ac:dyDescent="0.25">
      <c r="A73" s="47"/>
      <c r="B73" s="71" t="s">
        <v>284</v>
      </c>
      <c r="C73" s="100"/>
      <c r="D73" s="99"/>
      <c r="E73" s="103"/>
      <c r="F73" s="80"/>
    </row>
    <row r="74" spans="1:6" s="5" customFormat="1" x14ac:dyDescent="0.25">
      <c r="A74" s="47"/>
      <c r="B74" s="201" t="s">
        <v>280</v>
      </c>
      <c r="C74" s="100"/>
      <c r="D74" s="99"/>
      <c r="E74" s="103"/>
      <c r="F74" s="80"/>
    </row>
    <row r="75" spans="1:6" s="5" customFormat="1" ht="31.5" x14ac:dyDescent="0.25">
      <c r="A75" s="47"/>
      <c r="B75" s="202" t="s">
        <v>281</v>
      </c>
      <c r="C75" s="100"/>
      <c r="D75" s="99"/>
      <c r="E75" s="103"/>
      <c r="F75" s="80"/>
    </row>
    <row r="76" spans="1:6" s="5" customFormat="1" ht="31.5" x14ac:dyDescent="0.25">
      <c r="A76" s="47"/>
      <c r="B76" s="202" t="s">
        <v>282</v>
      </c>
      <c r="C76" s="100"/>
      <c r="D76" s="99"/>
      <c r="E76" s="103"/>
      <c r="F76" s="80"/>
    </row>
    <row r="77" spans="1:6" s="5" customFormat="1" ht="47.25" x14ac:dyDescent="0.25">
      <c r="A77" s="47"/>
      <c r="B77" s="24" t="s">
        <v>283</v>
      </c>
      <c r="C77" s="100" t="s">
        <v>138</v>
      </c>
      <c r="D77" s="99">
        <v>1</v>
      </c>
      <c r="E77" s="103"/>
      <c r="F77" s="80">
        <f t="shared" ref="F77" si="12">D77*E77</f>
        <v>0</v>
      </c>
    </row>
    <row r="78" spans="1:6" s="5" customFormat="1" x14ac:dyDescent="0.25">
      <c r="A78" s="47"/>
      <c r="B78" s="71"/>
      <c r="C78" s="100"/>
      <c r="D78" s="99"/>
      <c r="E78" s="103"/>
      <c r="F78" s="80"/>
    </row>
    <row r="79" spans="1:6" s="5" customFormat="1" x14ac:dyDescent="0.25">
      <c r="A79" s="47">
        <f>COUNT($A$63:A78)+1</f>
        <v>4</v>
      </c>
      <c r="B79" s="18" t="s">
        <v>206</v>
      </c>
      <c r="C79" s="100"/>
      <c r="D79" s="99"/>
      <c r="E79" s="103"/>
      <c r="F79" s="80"/>
    </row>
    <row r="80" spans="1:6" s="5" customFormat="1" ht="47.25" x14ac:dyDescent="0.25">
      <c r="A80" s="47"/>
      <c r="B80" s="71" t="s">
        <v>311</v>
      </c>
      <c r="C80" s="100"/>
      <c r="D80" s="99"/>
      <c r="E80" s="103"/>
      <c r="F80" s="80"/>
    </row>
    <row r="81" spans="1:6" s="5" customFormat="1" x14ac:dyDescent="0.25">
      <c r="A81" s="47"/>
      <c r="B81" s="71" t="s">
        <v>270</v>
      </c>
      <c r="C81" s="100" t="s">
        <v>134</v>
      </c>
      <c r="D81" s="99">
        <v>1</v>
      </c>
      <c r="E81" s="103"/>
      <c r="F81" s="80">
        <f t="shared" ref="F81" si="13">D81*E81</f>
        <v>0</v>
      </c>
    </row>
    <row r="82" spans="1:6" x14ac:dyDescent="0.25">
      <c r="A82" s="113"/>
      <c r="B82" s="70"/>
      <c r="C82" s="97"/>
      <c r="D82" s="98"/>
      <c r="E82" s="129"/>
      <c r="F82" s="81"/>
    </row>
    <row r="83" spans="1:6" x14ac:dyDescent="0.25">
      <c r="A83" s="46"/>
      <c r="B83" s="21" t="str">
        <f>"UKUPNO - "&amp;TEXT(A63,) &amp;" " &amp;TEXT(B63,)&amp;" (kn):"</f>
        <v>UKUPNO - B.4. SANITARNA i KUHINJSKA OPREMA (kn):</v>
      </c>
      <c r="C83" s="89"/>
      <c r="D83" s="90"/>
      <c r="E83" s="104"/>
      <c r="F83" s="78">
        <f>SUM(F65:F82)</f>
        <v>0</v>
      </c>
    </row>
    <row r="84" spans="1:6" s="5" customFormat="1" x14ac:dyDescent="0.25">
      <c r="A84" s="47"/>
      <c r="B84" s="18"/>
      <c r="C84" s="91"/>
      <c r="D84" s="92"/>
      <c r="E84" s="103"/>
      <c r="F84" s="77"/>
    </row>
    <row r="85" spans="1:6" x14ac:dyDescent="0.25">
      <c r="B85" s="20"/>
      <c r="C85" s="87"/>
      <c r="F85" s="78"/>
    </row>
    <row r="86" spans="1:6" x14ac:dyDescent="0.25">
      <c r="A86" s="46" t="str">
        <f>TEXT($A$7,)&amp;"5."</f>
        <v>B.5.</v>
      </c>
      <c r="B86" s="21" t="s">
        <v>272</v>
      </c>
      <c r="C86" s="89"/>
      <c r="D86" s="90"/>
      <c r="E86" s="104"/>
      <c r="F86" s="76"/>
    </row>
    <row r="87" spans="1:6" x14ac:dyDescent="0.25">
      <c r="B87" s="20"/>
      <c r="F87" s="78"/>
    </row>
    <row r="88" spans="1:6" s="5" customFormat="1" ht="81" x14ac:dyDescent="0.25">
      <c r="A88" s="47">
        <f>COUNT($A$86:A87)+1</f>
        <v>1</v>
      </c>
      <c r="B88" s="71" t="s">
        <v>320</v>
      </c>
      <c r="C88" s="100" t="s">
        <v>138</v>
      </c>
      <c r="D88" s="99">
        <v>1</v>
      </c>
      <c r="E88" s="103"/>
      <c r="F88" s="80">
        <f t="shared" ref="F88" si="14">D88*E88</f>
        <v>0</v>
      </c>
    </row>
    <row r="89" spans="1:6" s="5" customFormat="1" x14ac:dyDescent="0.25">
      <c r="A89" s="47"/>
      <c r="B89" s="71"/>
      <c r="C89" s="100"/>
      <c r="D89" s="99"/>
      <c r="E89" s="103"/>
      <c r="F89" s="80"/>
    </row>
    <row r="90" spans="1:6" s="5" customFormat="1" ht="47.25" x14ac:dyDescent="0.25">
      <c r="A90" s="47">
        <f>COUNT($A$86:A89)+1</f>
        <v>2</v>
      </c>
      <c r="B90" s="71" t="s">
        <v>321</v>
      </c>
      <c r="C90" s="100" t="s">
        <v>138</v>
      </c>
      <c r="D90" s="99">
        <v>1</v>
      </c>
      <c r="E90" s="103"/>
      <c r="F90" s="80">
        <f t="shared" ref="F90" si="15">D90*E90</f>
        <v>0</v>
      </c>
    </row>
    <row r="91" spans="1:6" s="5" customFormat="1" x14ac:dyDescent="0.25">
      <c r="A91" s="47"/>
      <c r="B91" s="71"/>
      <c r="C91" s="100"/>
      <c r="D91" s="99"/>
      <c r="E91" s="103"/>
      <c r="F91" s="80"/>
    </row>
    <row r="92" spans="1:6" s="5" customFormat="1" ht="47.25" x14ac:dyDescent="0.25">
      <c r="A92" s="47">
        <f>COUNT($A$86:A91)+1</f>
        <v>3</v>
      </c>
      <c r="B92" s="71" t="s">
        <v>277</v>
      </c>
      <c r="C92" s="100" t="s">
        <v>133</v>
      </c>
      <c r="D92" s="99">
        <v>6</v>
      </c>
      <c r="E92" s="103"/>
      <c r="F92" s="80">
        <f t="shared" ref="F92" si="16">D92*E92</f>
        <v>0</v>
      </c>
    </row>
    <row r="93" spans="1:6" s="5" customFormat="1" x14ac:dyDescent="0.25">
      <c r="A93" s="47"/>
      <c r="B93" s="71"/>
      <c r="C93" s="100"/>
      <c r="D93" s="99"/>
      <c r="E93" s="103"/>
      <c r="F93" s="80"/>
    </row>
    <row r="94" spans="1:6" s="5" customFormat="1" ht="63" x14ac:dyDescent="0.25">
      <c r="A94" s="47">
        <f>COUNT($A$86:A93)+1</f>
        <v>4</v>
      </c>
      <c r="B94" s="71" t="s">
        <v>278</v>
      </c>
      <c r="C94" s="100" t="s">
        <v>138</v>
      </c>
      <c r="D94" s="99">
        <v>1</v>
      </c>
      <c r="E94" s="103"/>
      <c r="F94" s="80">
        <f t="shared" ref="F94" si="17">D94*E94</f>
        <v>0</v>
      </c>
    </row>
    <row r="95" spans="1:6" s="4" customFormat="1" x14ac:dyDescent="0.25">
      <c r="A95" s="45"/>
      <c r="B95" s="19"/>
      <c r="C95" s="93"/>
      <c r="D95" s="94"/>
      <c r="E95" s="101"/>
      <c r="F95" s="79"/>
    </row>
    <row r="96" spans="1:6" x14ac:dyDescent="0.25">
      <c r="A96" s="46"/>
      <c r="B96" s="21" t="str">
        <f>"UKUPNO - "&amp;TEXT(A86,) &amp;" " &amp;TEXT(B86,)&amp;" (kn):"</f>
        <v>UKUPNO - B.5. VENTILACIJA (kn):</v>
      </c>
      <c r="C96" s="89"/>
      <c r="D96" s="90"/>
      <c r="E96" s="105"/>
      <c r="F96" s="78">
        <f>SUM(F87:F95)</f>
        <v>0</v>
      </c>
    </row>
    <row r="97" spans="1:6" s="5" customFormat="1" x14ac:dyDescent="0.25">
      <c r="A97" s="47"/>
      <c r="B97" s="18"/>
      <c r="C97" s="91"/>
      <c r="D97" s="92"/>
      <c r="E97" s="128"/>
      <c r="F97" s="77"/>
    </row>
    <row r="98" spans="1:6" x14ac:dyDescent="0.25">
      <c r="B98" s="20"/>
      <c r="F98" s="78"/>
    </row>
    <row r="99" spans="1:6" x14ac:dyDescent="0.25">
      <c r="A99" s="46" t="str">
        <f>TEXT($A$7,)&amp;"6."</f>
        <v>B.6.</v>
      </c>
      <c r="B99" s="21" t="s">
        <v>118</v>
      </c>
      <c r="C99" s="89"/>
      <c r="D99" s="90"/>
      <c r="E99" s="104"/>
      <c r="F99" s="76"/>
    </row>
    <row r="100" spans="1:6" x14ac:dyDescent="0.25">
      <c r="B100" s="20"/>
      <c r="F100" s="78"/>
    </row>
    <row r="101" spans="1:6" s="5" customFormat="1" ht="31.5" x14ac:dyDescent="0.25">
      <c r="A101" s="47">
        <f>COUNT($A$99:A100)+1</f>
        <v>1</v>
      </c>
      <c r="B101" s="71" t="s">
        <v>285</v>
      </c>
      <c r="C101" s="100" t="s">
        <v>286</v>
      </c>
      <c r="D101" s="99">
        <v>4</v>
      </c>
      <c r="E101" s="103"/>
      <c r="F101" s="80">
        <f t="shared" ref="F101" si="18">D101*E101</f>
        <v>0</v>
      </c>
    </row>
    <row r="102" spans="1:6" s="5" customFormat="1" x14ac:dyDescent="0.25">
      <c r="A102" s="47"/>
      <c r="B102" s="71"/>
      <c r="C102" s="100"/>
      <c r="D102" s="99"/>
      <c r="E102" s="103"/>
      <c r="F102" s="80"/>
    </row>
    <row r="103" spans="1:6" s="5" customFormat="1" ht="31.5" x14ac:dyDescent="0.25">
      <c r="A103" s="47">
        <f>COUNT($A$99:A102)+1</f>
        <v>2</v>
      </c>
      <c r="B103" s="71" t="s">
        <v>287</v>
      </c>
      <c r="C103" s="100" t="s">
        <v>286</v>
      </c>
      <c r="D103" s="99">
        <v>4</v>
      </c>
      <c r="E103" s="103"/>
      <c r="F103" s="80">
        <f t="shared" ref="F103" si="19">D103*E103</f>
        <v>0</v>
      </c>
    </row>
    <row r="104" spans="1:6" s="5" customFormat="1" ht="31.5" x14ac:dyDescent="0.25">
      <c r="A104" s="47"/>
      <c r="B104" s="71" t="s">
        <v>310</v>
      </c>
      <c r="C104" s="100"/>
      <c r="D104" s="99"/>
      <c r="E104" s="103"/>
      <c r="F104" s="80"/>
    </row>
    <row r="105" spans="1:6" s="5" customFormat="1" x14ac:dyDescent="0.25">
      <c r="A105" s="47"/>
      <c r="B105" s="71"/>
      <c r="C105" s="100"/>
      <c r="D105" s="99"/>
      <c r="E105" s="103"/>
      <c r="F105" s="80"/>
    </row>
    <row r="106" spans="1:6" s="5" customFormat="1" ht="31.5" x14ac:dyDescent="0.25">
      <c r="A106" s="47">
        <f>COUNT($A$99:A105)+1</f>
        <v>3</v>
      </c>
      <c r="B106" s="71" t="s">
        <v>288</v>
      </c>
      <c r="C106" s="100"/>
      <c r="D106" s="99"/>
      <c r="E106" s="103"/>
      <c r="F106" s="80"/>
    </row>
    <row r="107" spans="1:6" s="5" customFormat="1" x14ac:dyDescent="0.25">
      <c r="A107" s="47" t="s">
        <v>143</v>
      </c>
      <c r="B107" s="71" t="s">
        <v>289</v>
      </c>
      <c r="C107" s="100" t="s">
        <v>133</v>
      </c>
      <c r="D107" s="99">
        <v>20</v>
      </c>
      <c r="E107" s="103"/>
      <c r="F107" s="80">
        <f t="shared" ref="F107:F108" si="20">D107*E107</f>
        <v>0</v>
      </c>
    </row>
    <row r="108" spans="1:6" s="5" customFormat="1" x14ac:dyDescent="0.25">
      <c r="A108" s="47" t="s">
        <v>144</v>
      </c>
      <c r="B108" s="71" t="s">
        <v>290</v>
      </c>
      <c r="C108" s="100" t="s">
        <v>133</v>
      </c>
      <c r="D108" s="99">
        <v>20</v>
      </c>
      <c r="E108" s="103"/>
      <c r="F108" s="80">
        <f t="shared" si="20"/>
        <v>0</v>
      </c>
    </row>
    <row r="109" spans="1:6" s="5" customFormat="1" x14ac:dyDescent="0.25">
      <c r="A109" s="47"/>
      <c r="B109" s="71"/>
      <c r="C109" s="100"/>
      <c r="D109" s="99"/>
      <c r="E109" s="103"/>
      <c r="F109" s="80"/>
    </row>
    <row r="110" spans="1:6" s="5" customFormat="1" ht="47.25" x14ac:dyDescent="0.25">
      <c r="A110" s="47">
        <f>COUNT($A$99:A109)+1</f>
        <v>4</v>
      </c>
      <c r="B110" s="71" t="s">
        <v>322</v>
      </c>
      <c r="C110" s="100" t="s">
        <v>134</v>
      </c>
      <c r="D110" s="99">
        <v>10</v>
      </c>
      <c r="E110" s="103"/>
      <c r="F110" s="80">
        <f t="shared" ref="F110" si="21">D110*E110</f>
        <v>0</v>
      </c>
    </row>
    <row r="111" spans="1:6" s="5" customFormat="1" x14ac:dyDescent="0.25">
      <c r="A111" s="47"/>
      <c r="B111" s="71"/>
      <c r="C111" s="100"/>
      <c r="D111" s="99"/>
      <c r="E111" s="103"/>
      <c r="F111" s="80"/>
    </row>
    <row r="112" spans="1:6" s="5" customFormat="1" ht="31.5" x14ac:dyDescent="0.25">
      <c r="A112" s="47">
        <f>COUNT($A$99:A111)+1</f>
        <v>5</v>
      </c>
      <c r="B112" s="71" t="s">
        <v>291</v>
      </c>
      <c r="C112" s="100"/>
      <c r="D112" s="99"/>
      <c r="E112" s="103"/>
      <c r="F112" s="80"/>
    </row>
    <row r="113" spans="1:6" s="5" customFormat="1" x14ac:dyDescent="0.25">
      <c r="A113" s="47"/>
      <c r="B113" s="71" t="s">
        <v>292</v>
      </c>
      <c r="C113" s="100" t="s">
        <v>134</v>
      </c>
      <c r="D113" s="99">
        <v>1</v>
      </c>
      <c r="E113" s="103"/>
      <c r="F113" s="80"/>
    </row>
    <row r="114" spans="1:6" s="5" customFormat="1" x14ac:dyDescent="0.25">
      <c r="A114" s="47"/>
      <c r="B114" s="71" t="s">
        <v>293</v>
      </c>
      <c r="C114" s="100" t="s">
        <v>134</v>
      </c>
      <c r="D114" s="99">
        <v>1</v>
      </c>
      <c r="E114" s="103"/>
      <c r="F114" s="80"/>
    </row>
    <row r="115" spans="1:6" s="5" customFormat="1" x14ac:dyDescent="0.25">
      <c r="A115" s="47"/>
      <c r="B115" s="71" t="s">
        <v>294</v>
      </c>
      <c r="C115" s="100" t="s">
        <v>134</v>
      </c>
      <c r="D115" s="99">
        <v>1</v>
      </c>
      <c r="E115" s="103"/>
      <c r="F115" s="80"/>
    </row>
    <row r="116" spans="1:6" s="5" customFormat="1" x14ac:dyDescent="0.25">
      <c r="A116" s="47"/>
      <c r="B116" s="71" t="s">
        <v>295</v>
      </c>
      <c r="C116" s="100" t="s">
        <v>134</v>
      </c>
      <c r="D116" s="99">
        <v>1</v>
      </c>
      <c r="E116" s="103"/>
      <c r="F116" s="80"/>
    </row>
    <row r="117" spans="1:6" s="5" customFormat="1" x14ac:dyDescent="0.25">
      <c r="A117" s="47"/>
      <c r="B117" s="207" t="s">
        <v>323</v>
      </c>
      <c r="C117" s="203" t="s">
        <v>138</v>
      </c>
      <c r="D117" s="204">
        <v>3</v>
      </c>
      <c r="E117" s="205"/>
      <c r="F117" s="206">
        <f t="shared" ref="F117" si="22">D117*E117</f>
        <v>0</v>
      </c>
    </row>
    <row r="118" spans="1:6" s="5" customFormat="1" x14ac:dyDescent="0.25">
      <c r="A118" s="47"/>
      <c r="B118" s="71"/>
      <c r="C118" s="100"/>
      <c r="D118" s="99"/>
      <c r="E118" s="103"/>
      <c r="F118" s="80"/>
    </row>
    <row r="119" spans="1:6" s="5" customFormat="1" ht="47.25" x14ac:dyDescent="0.25">
      <c r="A119" s="47">
        <f>COUNT($A$99:A118)+1</f>
        <v>6</v>
      </c>
      <c r="B119" s="71" t="s">
        <v>296</v>
      </c>
      <c r="C119" s="100" t="s">
        <v>134</v>
      </c>
      <c r="D119" s="99">
        <v>5</v>
      </c>
      <c r="E119" s="103"/>
      <c r="F119" s="80">
        <f t="shared" ref="F119" si="23">D119*E119</f>
        <v>0</v>
      </c>
    </row>
    <row r="120" spans="1:6" s="5" customFormat="1" x14ac:dyDescent="0.25">
      <c r="A120" s="47"/>
      <c r="B120" s="71"/>
      <c r="C120" s="100"/>
      <c r="D120" s="99"/>
      <c r="E120" s="103"/>
      <c r="F120" s="80"/>
    </row>
    <row r="121" spans="1:6" s="5" customFormat="1" ht="31.5" x14ac:dyDescent="0.25">
      <c r="A121" s="47">
        <f>COUNT($A$99:A120)+1</f>
        <v>7</v>
      </c>
      <c r="B121" s="71" t="s">
        <v>297</v>
      </c>
      <c r="C121" s="100"/>
      <c r="D121" s="99"/>
      <c r="E121" s="103"/>
      <c r="F121" s="80"/>
    </row>
    <row r="122" spans="1:6" s="5" customFormat="1" x14ac:dyDescent="0.25">
      <c r="A122" s="47"/>
      <c r="B122" s="71" t="s">
        <v>292</v>
      </c>
      <c r="C122" s="100" t="s">
        <v>134</v>
      </c>
      <c r="D122" s="99">
        <v>1</v>
      </c>
      <c r="E122" s="103"/>
      <c r="F122" s="80"/>
    </row>
    <row r="123" spans="1:6" s="5" customFormat="1" x14ac:dyDescent="0.25">
      <c r="A123" s="47"/>
      <c r="B123" s="71" t="s">
        <v>293</v>
      </c>
      <c r="C123" s="100" t="s">
        <v>134</v>
      </c>
      <c r="D123" s="99">
        <v>1</v>
      </c>
      <c r="E123" s="103"/>
      <c r="F123" s="80"/>
    </row>
    <row r="124" spans="1:6" s="5" customFormat="1" x14ac:dyDescent="0.25">
      <c r="A124" s="47"/>
      <c r="B124" s="71" t="s">
        <v>298</v>
      </c>
      <c r="C124" s="100" t="s">
        <v>134</v>
      </c>
      <c r="D124" s="99">
        <v>1</v>
      </c>
      <c r="E124" s="103"/>
      <c r="F124" s="80"/>
    </row>
    <row r="125" spans="1:6" s="5" customFormat="1" x14ac:dyDescent="0.25">
      <c r="A125" s="47"/>
      <c r="B125" s="71" t="s">
        <v>295</v>
      </c>
      <c r="C125" s="100" t="s">
        <v>134</v>
      </c>
      <c r="D125" s="99">
        <v>1</v>
      </c>
      <c r="E125" s="103"/>
      <c r="F125" s="80"/>
    </row>
    <row r="126" spans="1:6" s="5" customFormat="1" x14ac:dyDescent="0.25">
      <c r="A126" s="47"/>
      <c r="B126" s="207" t="s">
        <v>323</v>
      </c>
      <c r="C126" s="203" t="s">
        <v>138</v>
      </c>
      <c r="D126" s="204">
        <v>6</v>
      </c>
      <c r="E126" s="205"/>
      <c r="F126" s="206">
        <f t="shared" ref="F126" si="24">D126*E126</f>
        <v>0</v>
      </c>
    </row>
    <row r="127" spans="1:6" s="5" customFormat="1" x14ac:dyDescent="0.25">
      <c r="A127" s="47"/>
      <c r="B127" s="71"/>
      <c r="C127" s="100"/>
      <c r="D127" s="99"/>
      <c r="E127" s="103"/>
      <c r="F127" s="80"/>
    </row>
    <row r="128" spans="1:6" s="5" customFormat="1" x14ac:dyDescent="0.25">
      <c r="A128" s="47">
        <f>COUNT($A$99:A127)+1</f>
        <v>8</v>
      </c>
      <c r="B128" s="71" t="s">
        <v>299</v>
      </c>
      <c r="C128" s="100" t="s">
        <v>134</v>
      </c>
      <c r="D128" s="99">
        <v>1</v>
      </c>
      <c r="E128" s="103"/>
      <c r="F128" s="80">
        <f t="shared" ref="F128" si="25">D128*E128</f>
        <v>0</v>
      </c>
    </row>
    <row r="129" spans="1:6" s="5" customFormat="1" x14ac:dyDescent="0.25">
      <c r="A129" s="47"/>
      <c r="B129" s="71"/>
      <c r="C129" s="100"/>
      <c r="D129" s="99"/>
      <c r="E129" s="103"/>
      <c r="F129" s="80"/>
    </row>
    <row r="130" spans="1:6" s="5" customFormat="1" ht="47.25" x14ac:dyDescent="0.25">
      <c r="A130" s="47">
        <f>COUNT($A$99:A129)+1</f>
        <v>9</v>
      </c>
      <c r="B130" s="71" t="s">
        <v>300</v>
      </c>
      <c r="C130" s="100" t="s">
        <v>133</v>
      </c>
      <c r="D130" s="99">
        <v>15</v>
      </c>
      <c r="E130" s="103"/>
      <c r="F130" s="80">
        <f t="shared" ref="F130" si="26">D130*E130</f>
        <v>0</v>
      </c>
    </row>
    <row r="131" spans="1:6" s="5" customFormat="1" x14ac:dyDescent="0.25">
      <c r="A131" s="47"/>
      <c r="B131" s="71"/>
      <c r="C131" s="100"/>
      <c r="D131" s="99"/>
      <c r="E131" s="103"/>
      <c r="F131" s="80"/>
    </row>
    <row r="132" spans="1:6" s="5" customFormat="1" ht="31.5" x14ac:dyDescent="0.25">
      <c r="A132" s="47">
        <f>COUNT($A$99:A131)+1</f>
        <v>10</v>
      </c>
      <c r="B132" s="71" t="s">
        <v>324</v>
      </c>
      <c r="C132" s="100" t="s">
        <v>133</v>
      </c>
      <c r="D132" s="99">
        <v>5</v>
      </c>
      <c r="E132" s="103"/>
      <c r="F132" s="80">
        <f t="shared" ref="F132" si="27">D132*E132</f>
        <v>0</v>
      </c>
    </row>
    <row r="133" spans="1:6" s="5" customFormat="1" x14ac:dyDescent="0.25">
      <c r="A133" s="47"/>
      <c r="B133" s="71"/>
      <c r="C133" s="100"/>
      <c r="D133" s="99"/>
      <c r="E133" s="103"/>
      <c r="F133" s="80"/>
    </row>
    <row r="134" spans="1:6" s="5" customFormat="1" x14ac:dyDescent="0.25">
      <c r="A134" s="47">
        <f>COUNT($A$99:A133)+1</f>
        <v>11</v>
      </c>
      <c r="B134" s="71" t="s">
        <v>301</v>
      </c>
      <c r="C134" s="100" t="s">
        <v>138</v>
      </c>
      <c r="D134" s="99">
        <v>1</v>
      </c>
      <c r="E134" s="103"/>
      <c r="F134" s="80">
        <f t="shared" ref="F134" si="28">D134*E134</f>
        <v>0</v>
      </c>
    </row>
    <row r="135" spans="1:6" s="5" customFormat="1" x14ac:dyDescent="0.25">
      <c r="A135" s="47"/>
      <c r="B135" s="71"/>
      <c r="C135" s="100"/>
      <c r="D135" s="99"/>
      <c r="E135" s="103"/>
      <c r="F135" s="80"/>
    </row>
    <row r="136" spans="1:6" s="5" customFormat="1" x14ac:dyDescent="0.25">
      <c r="A136" s="47">
        <f>COUNT($A$99:A135)+1</f>
        <v>12</v>
      </c>
      <c r="B136" s="71" t="s">
        <v>302</v>
      </c>
      <c r="C136" s="100" t="s">
        <v>138</v>
      </c>
      <c r="D136" s="99">
        <v>1</v>
      </c>
      <c r="E136" s="103"/>
      <c r="F136" s="80">
        <f t="shared" ref="F136" si="29">D136*E136</f>
        <v>0</v>
      </c>
    </row>
    <row r="137" spans="1:6" s="5" customFormat="1" x14ac:dyDescent="0.25">
      <c r="A137" s="47"/>
      <c r="B137" s="71"/>
      <c r="C137" s="100"/>
      <c r="D137" s="99"/>
      <c r="E137" s="103"/>
      <c r="F137" s="80"/>
    </row>
    <row r="138" spans="1:6" s="5" customFormat="1" x14ac:dyDescent="0.25">
      <c r="A138" s="47">
        <f>COUNT($A$99:A137)+1</f>
        <v>13</v>
      </c>
      <c r="B138" s="71" t="s">
        <v>303</v>
      </c>
      <c r="C138" s="100"/>
      <c r="D138" s="99"/>
      <c r="E138" s="103"/>
      <c r="F138" s="80"/>
    </row>
    <row r="139" spans="1:6" s="5" customFormat="1" x14ac:dyDescent="0.25">
      <c r="A139" s="47"/>
      <c r="B139" s="71" t="s">
        <v>304</v>
      </c>
      <c r="C139" s="100"/>
      <c r="D139" s="99"/>
      <c r="E139" s="103"/>
      <c r="F139" s="80"/>
    </row>
    <row r="140" spans="1:6" s="5" customFormat="1" ht="31.5" x14ac:dyDescent="0.25">
      <c r="A140" s="47"/>
      <c r="B140" s="71" t="s">
        <v>305</v>
      </c>
      <c r="C140" s="100"/>
      <c r="D140" s="99"/>
      <c r="E140" s="103"/>
      <c r="F140" s="80"/>
    </row>
    <row r="141" spans="1:6" s="5" customFormat="1" x14ac:dyDescent="0.25">
      <c r="A141" s="47"/>
      <c r="B141" s="71" t="s">
        <v>306</v>
      </c>
      <c r="C141" s="100"/>
      <c r="D141" s="99"/>
      <c r="E141" s="103"/>
      <c r="F141" s="80"/>
    </row>
    <row r="142" spans="1:6" s="5" customFormat="1" x14ac:dyDescent="0.25">
      <c r="A142" s="47"/>
      <c r="B142" s="71" t="s">
        <v>307</v>
      </c>
      <c r="C142" s="100"/>
      <c r="D142" s="99"/>
      <c r="E142" s="103"/>
      <c r="F142" s="80"/>
    </row>
    <row r="143" spans="1:6" s="5" customFormat="1" ht="31.5" x14ac:dyDescent="0.25">
      <c r="A143" s="47"/>
      <c r="B143" s="71" t="s">
        <v>308</v>
      </c>
      <c r="C143" s="100"/>
      <c r="D143" s="99"/>
      <c r="E143" s="103"/>
      <c r="F143" s="80"/>
    </row>
    <row r="144" spans="1:6" s="5" customFormat="1" x14ac:dyDescent="0.25">
      <c r="A144" s="47"/>
      <c r="B144" s="71" t="s">
        <v>309</v>
      </c>
      <c r="C144" s="100"/>
      <c r="D144" s="99"/>
      <c r="E144" s="103"/>
      <c r="F144" s="80"/>
    </row>
    <row r="145" spans="1:6" s="5" customFormat="1" x14ac:dyDescent="0.25">
      <c r="A145" s="47"/>
      <c r="B145" s="207" t="s">
        <v>323</v>
      </c>
      <c r="C145" s="203" t="s">
        <v>138</v>
      </c>
      <c r="D145" s="204">
        <v>1</v>
      </c>
      <c r="E145" s="205"/>
      <c r="F145" s="206">
        <f t="shared" ref="F145" si="30">D145*E145</f>
        <v>0</v>
      </c>
    </row>
    <row r="146" spans="1:6" x14ac:dyDescent="0.25">
      <c r="B146" s="22"/>
      <c r="C146" s="94"/>
    </row>
    <row r="147" spans="1:6" x14ac:dyDescent="0.25">
      <c r="A147" s="46"/>
      <c r="B147" s="21" t="str">
        <f>"UKUPNO - "&amp;TEXT(A99,) &amp;" " &amp;TEXT(B99,)&amp;" (kn):"</f>
        <v>UKUPNO - B.6. ELEKTROINSTALACIJE (kn):</v>
      </c>
      <c r="C147" s="89"/>
      <c r="D147" s="90"/>
      <c r="E147" s="105"/>
      <c r="F147" s="78">
        <f>SUM(F101:F146)</f>
        <v>0</v>
      </c>
    </row>
    <row r="148" spans="1:6" x14ac:dyDescent="0.25">
      <c r="B148" s="20"/>
      <c r="D148" s="88"/>
      <c r="E148" s="102"/>
      <c r="F148" s="78"/>
    </row>
    <row r="149" spans="1:6" x14ac:dyDescent="0.25">
      <c r="B149" s="20"/>
      <c r="D149" s="88"/>
      <c r="E149" s="102"/>
      <c r="F149" s="78"/>
    </row>
    <row r="150" spans="1:6" x14ac:dyDescent="0.25">
      <c r="B150" s="20"/>
      <c r="D150" s="88"/>
      <c r="E150" s="102"/>
      <c r="F150" s="78"/>
    </row>
    <row r="151" spans="1:6" x14ac:dyDescent="0.25">
      <c r="A151" s="114"/>
      <c r="B151" s="28" t="str">
        <f>"REKAPITULACIJA - "&amp;TEXT(A7,) &amp;" " &amp;TEXT(B7,)</f>
        <v>REKAPITULACIJA - B. INSTALATERSKI RADOVI</v>
      </c>
      <c r="C151" s="106"/>
      <c r="D151" s="107"/>
      <c r="E151" s="130"/>
      <c r="F151" s="82"/>
    </row>
    <row r="152" spans="1:6" x14ac:dyDescent="0.25">
      <c r="B152" s="20"/>
      <c r="C152" s="108"/>
      <c r="D152" s="109"/>
      <c r="E152" s="131"/>
      <c r="F152" s="83"/>
    </row>
    <row r="153" spans="1:6" x14ac:dyDescent="0.25">
      <c r="A153" s="45" t="str">
        <f>A9</f>
        <v>B.1.</v>
      </c>
      <c r="B153" s="20" t="str">
        <f>B9</f>
        <v>RADOVI DEMONTAŽE i RUŠENJA</v>
      </c>
      <c r="C153" s="87"/>
      <c r="D153" s="88"/>
      <c r="E153" s="102"/>
      <c r="F153" s="78">
        <f>F25</f>
        <v>0</v>
      </c>
    </row>
    <row r="154" spans="1:6" x14ac:dyDescent="0.25">
      <c r="B154" s="20"/>
      <c r="E154" s="102"/>
      <c r="F154" s="78"/>
    </row>
    <row r="155" spans="1:6" x14ac:dyDescent="0.25">
      <c r="A155" s="45" t="str">
        <f>A28</f>
        <v>B.2.</v>
      </c>
      <c r="B155" s="20" t="str">
        <f>B28</f>
        <v>RADOVI ODVODNJE</v>
      </c>
      <c r="C155" s="87"/>
      <c r="D155" s="88"/>
      <c r="E155" s="102"/>
      <c r="F155" s="78">
        <f>F37</f>
        <v>0</v>
      </c>
    </row>
    <row r="156" spans="1:6" x14ac:dyDescent="0.25">
      <c r="B156" s="20"/>
      <c r="E156" s="102"/>
      <c r="F156" s="78"/>
    </row>
    <row r="157" spans="1:6" x14ac:dyDescent="0.25">
      <c r="A157" s="45" t="str">
        <f>A40</f>
        <v>B.3.</v>
      </c>
      <c r="B157" s="20" t="str">
        <f>B40</f>
        <v>VODOVODNA INSTALACIJA</v>
      </c>
      <c r="C157" s="87"/>
      <c r="D157" s="88"/>
      <c r="E157" s="102"/>
      <c r="F157" s="78">
        <f>F60</f>
        <v>0</v>
      </c>
    </row>
    <row r="158" spans="1:6" x14ac:dyDescent="0.25">
      <c r="B158" s="20"/>
      <c r="E158" s="102"/>
      <c r="F158" s="78"/>
    </row>
    <row r="159" spans="1:6" s="3" customFormat="1" x14ac:dyDescent="0.2">
      <c r="A159" s="45" t="str">
        <f>A63</f>
        <v>B.4.</v>
      </c>
      <c r="B159" s="20" t="str">
        <f>B63</f>
        <v>SANITARNA i KUHINJSKA OPREMA</v>
      </c>
      <c r="C159" s="87"/>
      <c r="D159" s="88"/>
      <c r="E159" s="102"/>
      <c r="F159" s="78">
        <f>F83</f>
        <v>0</v>
      </c>
    </row>
    <row r="160" spans="1:6" s="3" customFormat="1" x14ac:dyDescent="0.2">
      <c r="A160" s="45"/>
      <c r="B160" s="20"/>
      <c r="C160" s="93"/>
      <c r="D160" s="94"/>
      <c r="E160" s="101"/>
      <c r="F160" s="79"/>
    </row>
    <row r="161" spans="1:6" s="3" customFormat="1" x14ac:dyDescent="0.2">
      <c r="A161" s="45" t="str">
        <f>A86</f>
        <v>B.5.</v>
      </c>
      <c r="B161" s="20" t="str">
        <f>B86</f>
        <v>VENTILACIJA</v>
      </c>
      <c r="C161" s="87"/>
      <c r="D161" s="88"/>
      <c r="E161" s="102"/>
      <c r="F161" s="78">
        <f>F96</f>
        <v>0</v>
      </c>
    </row>
    <row r="162" spans="1:6" s="3" customFormat="1" x14ac:dyDescent="0.2">
      <c r="A162" s="45"/>
      <c r="B162" s="20"/>
      <c r="C162" s="93"/>
      <c r="D162" s="94"/>
      <c r="E162" s="101"/>
      <c r="F162" s="79"/>
    </row>
    <row r="163" spans="1:6" s="3" customFormat="1" x14ac:dyDescent="0.2">
      <c r="A163" s="45" t="str">
        <f>A99</f>
        <v>B.6.</v>
      </c>
      <c r="B163" s="20" t="str">
        <f>B99</f>
        <v>ELEKTROINSTALACIJE</v>
      </c>
      <c r="C163" s="87"/>
      <c r="D163" s="88"/>
      <c r="E163" s="102"/>
      <c r="F163" s="78">
        <f>F147</f>
        <v>0</v>
      </c>
    </row>
    <row r="164" spans="1:6" x14ac:dyDescent="0.25">
      <c r="A164" s="115"/>
      <c r="B164" s="27"/>
      <c r="C164" s="110"/>
      <c r="D164" s="111"/>
      <c r="E164" s="132"/>
      <c r="F164" s="84"/>
    </row>
    <row r="165" spans="1:6" s="3" customFormat="1" x14ac:dyDescent="0.2">
      <c r="A165" s="46"/>
      <c r="B165" s="21" t="str">
        <f>"UKUPNO - "&amp;TEXT(A7,) &amp;" " &amp;TEXT(B7,)&amp;" (kn):"</f>
        <v>UKUPNO - B. INSTALATERSKI RADOVI (kn):</v>
      </c>
      <c r="C165" s="89"/>
      <c r="D165" s="96"/>
      <c r="E165" s="105"/>
      <c r="F165" s="78">
        <f>SUM(F152:F164)</f>
        <v>0</v>
      </c>
    </row>
  </sheetData>
  <dataValidations count="1">
    <dataValidation operator="lessThan" allowBlank="1" showInputMessage="1" showErrorMessage="1" sqref="A11 A30 A42 A69:A77 F13:F14 F17 F20 A16 A19 F32 F35 A34 A22 F44 F48 F55 F58 F52 A46 A50 A54 A57:A58 A79 F81 A65 F66:F68 F70 F88 F94 F92 F90 F73:F77 F101 F103 F107:F108 F110 F117 F119 F125:F126 F128 F130 F132 F134 F136 F145 A88:A94 A101:A145"/>
  </dataValidations>
  <pageMargins left="0.70866141732283472" right="0.70866141732283472" top="0.74803149606299213" bottom="0.74803149606299213" header="0.31496062992125984" footer="0.31496062992125984"/>
  <pageSetup paperSize="9" scale="80" fitToHeight="0" orientation="portrait" r:id="rId1"/>
  <headerFooter differentFirst="1" scaleWithDoc="0">
    <oddFooter xml:space="preserve">&amp;R&amp;"Calibri,Regular"&amp;P-1/&amp;N-1  </oddFooter>
    <firstFooter>&amp;R&amp;"Calibri,Regular"&amp;P/&amp;N</firstFooter>
  </headerFooter>
  <rowBreaks count="1" manualBreakCount="1">
    <brk id="39"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zoomScaleNormal="100" zoomScaleSheetLayoutView="100" workbookViewId="0">
      <selection activeCell="E34" sqref="E34"/>
    </sheetView>
  </sheetViews>
  <sheetFormatPr defaultColWidth="17.7109375" defaultRowHeight="15.75" x14ac:dyDescent="0.25"/>
  <cols>
    <col min="1" max="1" width="5.7109375" style="13" customWidth="1"/>
    <col min="2" max="2" width="55.7109375" style="42" customWidth="1"/>
    <col min="3" max="3" width="8.7109375" style="56" customWidth="1"/>
    <col min="4" max="5" width="11.7109375" style="56" customWidth="1"/>
    <col min="6" max="6" width="17.7109375" style="164" customWidth="1"/>
    <col min="7" max="16384" width="17.7109375" style="9"/>
  </cols>
  <sheetData>
    <row r="1" spans="1:6" s="1" customFormat="1" x14ac:dyDescent="0.25">
      <c r="A1" s="112" t="str">
        <f>'A_GRAĐ-OBRT'!A1</f>
        <v>GRAĐEVINA: TEHNIČKA ŠKOLA ZAGREB, k.č.br. 7476, k.o. 335240, CENTAR</v>
      </c>
      <c r="B1" s="19"/>
      <c r="C1" s="116"/>
      <c r="D1" s="116"/>
      <c r="E1" s="123"/>
      <c r="F1" s="161"/>
    </row>
    <row r="2" spans="1:6" s="1" customFormat="1" x14ac:dyDescent="0.25">
      <c r="A2" s="112" t="str">
        <f>'A_GRAĐ-OBRT'!A2</f>
        <v>PROJEKT: UREĐENJE PROSTORA KANTINE</v>
      </c>
      <c r="B2" s="19"/>
      <c r="C2" s="116"/>
      <c r="D2" s="116"/>
      <c r="E2" s="123"/>
      <c r="F2" s="161"/>
    </row>
    <row r="3" spans="1:6" s="1" customFormat="1" x14ac:dyDescent="0.25">
      <c r="A3" s="112"/>
      <c r="B3" s="19"/>
      <c r="C3" s="116"/>
      <c r="D3" s="116"/>
      <c r="E3" s="123"/>
      <c r="F3" s="161"/>
    </row>
    <row r="5" spans="1:6" ht="21" x14ac:dyDescent="0.25">
      <c r="A5" s="49"/>
      <c r="B5" s="50" t="s">
        <v>5</v>
      </c>
      <c r="C5" s="53"/>
      <c r="D5" s="53"/>
      <c r="E5" s="53"/>
      <c r="F5" s="162"/>
    </row>
    <row r="8" spans="1:6" s="10" customFormat="1" ht="21" x14ac:dyDescent="0.2">
      <c r="A8" s="29"/>
      <c r="B8" s="36" t="s">
        <v>117</v>
      </c>
      <c r="C8" s="54"/>
      <c r="D8" s="55"/>
      <c r="E8" s="54"/>
      <c r="F8" s="163"/>
    </row>
    <row r="9" spans="1:6" ht="23.25" x14ac:dyDescent="0.25">
      <c r="A9" s="14"/>
      <c r="B9" s="37"/>
      <c r="E9" s="57"/>
    </row>
    <row r="10" spans="1:6" s="11" customFormat="1" ht="18.75" x14ac:dyDescent="0.3">
      <c r="A10" s="51" t="str">
        <f>'A_GRAĐ-OBRT'!A7</f>
        <v>A.</v>
      </c>
      <c r="B10" s="15" t="str">
        <f>TEXT('A_GRAĐ-OBRT'!B7,)</f>
        <v>GRAĐEVINSKO - OBRTNIČKI RADOVI</v>
      </c>
      <c r="C10" s="58"/>
      <c r="D10" s="58"/>
      <c r="E10" s="59" t="s">
        <v>79</v>
      </c>
      <c r="F10" s="169">
        <f>'A_GRAĐ-OBRT'!F183</f>
        <v>0</v>
      </c>
    </row>
    <row r="11" spans="1:6" s="11" customFormat="1" ht="18.75" x14ac:dyDescent="0.3">
      <c r="A11" s="52"/>
      <c r="B11" s="16"/>
      <c r="C11" s="60"/>
      <c r="D11" s="60"/>
      <c r="E11" s="61"/>
      <c r="F11" s="170"/>
    </row>
    <row r="12" spans="1:6" s="11" customFormat="1" ht="18.75" x14ac:dyDescent="0.3">
      <c r="A12" s="51" t="str">
        <f>B_INSTALATERSKI!A7</f>
        <v>B.</v>
      </c>
      <c r="B12" s="15" t="str">
        <f>TEXT(B_INSTALATERSKI!B7,)</f>
        <v>INSTALATERSKI RADOVI</v>
      </c>
      <c r="C12" s="58"/>
      <c r="D12" s="58"/>
      <c r="E12" s="59" t="s">
        <v>79</v>
      </c>
      <c r="F12" s="169">
        <f>B_INSTALATERSKI!F165</f>
        <v>0</v>
      </c>
    </row>
    <row r="13" spans="1:6" s="11" customFormat="1" ht="18.75" x14ac:dyDescent="0.3">
      <c r="A13" s="52"/>
      <c r="B13" s="16"/>
      <c r="C13" s="60"/>
      <c r="D13" s="60"/>
      <c r="E13" s="61"/>
      <c r="F13" s="170"/>
    </row>
    <row r="14" spans="1:6" s="11" customFormat="1" ht="18.75" x14ac:dyDescent="0.3">
      <c r="A14" s="16"/>
      <c r="B14" s="38"/>
      <c r="C14" s="60"/>
      <c r="D14" s="60"/>
      <c r="E14" s="60"/>
      <c r="F14" s="170"/>
    </row>
    <row r="15" spans="1:6" s="11" customFormat="1" ht="18.75" x14ac:dyDescent="0.3">
      <c r="A15" s="160"/>
      <c r="B15" s="39" t="s">
        <v>161</v>
      </c>
      <c r="C15" s="62"/>
      <c r="D15" s="62" t="s">
        <v>8</v>
      </c>
      <c r="E15" s="62"/>
      <c r="F15" s="171">
        <f>SUM(F10:F13)</f>
        <v>0</v>
      </c>
    </row>
    <row r="16" spans="1:6" s="11" customFormat="1" ht="18.75" x14ac:dyDescent="0.3">
      <c r="A16" s="16"/>
      <c r="B16" s="38"/>
      <c r="C16" s="60"/>
      <c r="D16" s="60"/>
      <c r="E16" s="63"/>
      <c r="F16" s="172"/>
    </row>
    <row r="17" spans="1:6" s="11" customFormat="1" ht="18.75" x14ac:dyDescent="0.3">
      <c r="A17" s="160"/>
      <c r="B17" s="40" t="s">
        <v>162</v>
      </c>
      <c r="C17" s="64"/>
      <c r="D17" s="64" t="s">
        <v>8</v>
      </c>
      <c r="E17" s="64"/>
      <c r="F17" s="173">
        <f>SUM(F10:F13)*0.25</f>
        <v>0</v>
      </c>
    </row>
    <row r="18" spans="1:6" s="11" customFormat="1" ht="19.5" thickBot="1" x14ac:dyDescent="0.35">
      <c r="A18" s="17"/>
      <c r="B18" s="41"/>
      <c r="C18" s="65"/>
      <c r="D18" s="65"/>
      <c r="E18" s="66"/>
      <c r="F18" s="174"/>
    </row>
    <row r="19" spans="1:6" s="11" customFormat="1" ht="20.25" thickTop="1" thickBot="1" x14ac:dyDescent="0.35">
      <c r="A19" s="158"/>
      <c r="B19" s="159" t="s">
        <v>163</v>
      </c>
      <c r="C19" s="67"/>
      <c r="D19" s="67"/>
      <c r="E19" s="67"/>
      <c r="F19" s="175">
        <f>SUM(F15:F17)</f>
        <v>0</v>
      </c>
    </row>
    <row r="20" spans="1:6" ht="16.5" thickTop="1" x14ac:dyDescent="0.25"/>
  </sheetData>
  <dataValidations count="1">
    <dataValidation operator="lessThan" allowBlank="1" showInputMessage="1" showErrorMessage="1" sqref="A1:XFD1048576"/>
  </dataValidations>
  <pageMargins left="0.70866141732283472" right="0.70866141732283472" top="0.74803149606299213" bottom="0.74803149606299213" header="0.31496062992125984" footer="0.31496062992125984"/>
  <pageSetup paperSize="9" scale="80" fitToHeight="0" orientation="portrait" r:id="rId1"/>
  <headerFooter differentFirst="1" scaleWithDoc="0">
    <oddFooter xml:space="preserve">&amp;R&amp;"Calibri,Regular"&amp;P-1/&amp;N-1  </oddFooter>
    <firstFooter xml:space="preserve">&amp;R&amp;"Calibri,Regular"&amp;P-1/&amp;N-1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6B2F4520036CF4EA3999548D9AC73BD" ma:contentTypeVersion="9" ma:contentTypeDescription="Create a new document." ma:contentTypeScope="" ma:versionID="e47dc042ace8e93b0513bb56e0978998">
  <xsd:schema xmlns:xsd="http://www.w3.org/2001/XMLSchema" xmlns:xs="http://www.w3.org/2001/XMLSchema" xmlns:p="http://schemas.microsoft.com/office/2006/metadata/properties" xmlns:ns2="ea7aa60c-0ed7-4395-902d-b3de6e05fa4f" xmlns:ns3="3c470b74-11a0-4239-9214-1bb725a09585" targetNamespace="http://schemas.microsoft.com/office/2006/metadata/properties" ma:root="true" ma:fieldsID="650cd5546075edea8a2fd09b43588579" ns2:_="" ns3:_="">
    <xsd:import namespace="ea7aa60c-0ed7-4395-902d-b3de6e05fa4f"/>
    <xsd:import namespace="3c470b74-11a0-4239-9214-1bb725a0958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7aa60c-0ed7-4395-902d-b3de6e05fa4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c470b74-11a0-4239-9214-1bb725a0958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E97897-EF73-4B0C-A8AD-F6564E7C568D}">
  <ds:schemaRefs>
    <ds:schemaRef ds:uri="http://purl.org/dc/terms/"/>
    <ds:schemaRef ds:uri="3c470b74-11a0-4239-9214-1bb725a09585"/>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ea7aa60c-0ed7-4395-902d-b3de6e05fa4f"/>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1A310E3C-6436-40C1-A879-338F5D9275E0}">
  <ds:schemaRefs>
    <ds:schemaRef ds:uri="http://schemas.microsoft.com/sharepoint/v3/contenttype/forms"/>
  </ds:schemaRefs>
</ds:datastoreItem>
</file>

<file path=customXml/itemProps3.xml><?xml version="1.0" encoding="utf-8"?>
<ds:datastoreItem xmlns:ds="http://schemas.openxmlformats.org/officeDocument/2006/customXml" ds:itemID="{F83CE85D-A432-43C9-B3C9-E0CF78F629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7aa60c-0ed7-4395-902d-b3de6e05fa4f"/>
    <ds:schemaRef ds:uri="3c470b74-11a0-4239-9214-1bb725a095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NASLOVNICA</vt:lpstr>
      <vt:lpstr>SADRŽAJ</vt:lpstr>
      <vt:lpstr>OPĆI OPIS</vt:lpstr>
      <vt:lpstr>OPĆI UVJETI_GRAĐ</vt:lpstr>
      <vt:lpstr>A_GRAĐ-OBRT</vt:lpstr>
      <vt:lpstr>B_INSTALATERSKI</vt:lpstr>
      <vt:lpstr>REKAPITULACIJA</vt:lpstr>
      <vt:lpstr>'A_GRAĐ-OBRT'!Print_Area</vt:lpstr>
      <vt:lpstr>B_INSTALATERSKI!Print_Area</vt:lpstr>
      <vt:lpstr>NASLOVNICA!Print_Area</vt:lpstr>
      <vt:lpstr>'OPĆI OPIS'!Print_Area</vt:lpstr>
      <vt:lpstr>'OPĆI UVJETI_GRAĐ'!Print_Area</vt:lpstr>
      <vt:lpstr>REKAPITULACIJA!Print_Area</vt:lpstr>
      <vt:lpstr>SADRŽAJ!Print_Area</vt:lpstr>
      <vt:lpstr>'A_GRAĐ-OBRT'!Print_Titles</vt:lpstr>
      <vt:lpstr>B_INSTALATERSKI!Print_Titles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ARRAKIS d.o.o.</dc:creator>
  <cp:lastModifiedBy>ARRAKIS</cp:lastModifiedBy>
  <cp:lastPrinted>2022-12-08T14:27:10Z</cp:lastPrinted>
  <dcterms:created xsi:type="dcterms:W3CDTF">2006-08-07T06:01:52Z</dcterms:created>
  <dcterms:modified xsi:type="dcterms:W3CDTF">2022-12-09T07:25:32Z</dcterms:modified>
</cp:coreProperties>
</file>