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SHARE\Backup_2022\Martina_doc\My Documents\BAGATELNA-JEDNOSTAVNA NABAVA\RADOVI I USLUGE U 2025\ADAPTACIJA PROSTORA - BIROMAT\"/>
    </mc:Choice>
  </mc:AlternateContent>
  <bookViews>
    <workbookView xWindow="0" yWindow="0" windowWidth="28800" windowHeight="11130" tabRatio="862" activeTab="4"/>
  </bookViews>
  <sheets>
    <sheet name="NASLOVNICA" sheetId="15" r:id="rId1"/>
    <sheet name="SADRŽAJ" sheetId="16" r:id="rId2"/>
    <sheet name="OPĆI OPIS" sheetId="22" r:id="rId3"/>
    <sheet name="OPĆI UVJETI_GRAĐ" sheetId="37" r:id="rId4"/>
    <sheet name="A_GRAĐ-OBRT" sheetId="1" r:id="rId5"/>
    <sheet name="OPĆI UVJETI_ELE" sheetId="39" r:id="rId6"/>
    <sheet name="B_ELEKTROINSTALACIJE" sheetId="34" r:id="rId7"/>
    <sheet name="REKAPITULACIJA" sheetId="24" r:id="rId8"/>
  </sheets>
  <definedNames>
    <definedName name="_xlnm.Print_Titles" localSheetId="4">'A_GRAĐ-OBRT'!$1:$8</definedName>
    <definedName name="_xlnm.Print_Titles" localSheetId="6">B_ELEKTROINSTALACIJE!$1:$8</definedName>
    <definedName name="_xlnm.Print_Area" localSheetId="4">'A_GRAĐ-OBRT'!$A$1:$F$296</definedName>
    <definedName name="_xlnm.Print_Area" localSheetId="6">B_ELEKTROINSTALACIJE!$A$1:$F$214</definedName>
    <definedName name="_xlnm.Print_Area" localSheetId="0">NASLOVNICA!$A$1:$J$32</definedName>
    <definedName name="_xlnm.Print_Area" localSheetId="2">'OPĆI OPIS'!$A$1:$A$71</definedName>
    <definedName name="_xlnm.Print_Area" localSheetId="5">'OPĆI UVJETI_ELE'!$A$1:$A$29</definedName>
    <definedName name="_xlnm.Print_Area" localSheetId="3">'OPĆI UVJETI_GRAĐ'!$A$1:$A$68</definedName>
    <definedName name="_xlnm.Print_Area" localSheetId="7">REKAPITULACIJA!$A$1:$F$19</definedName>
    <definedName name="_xlnm.Print_Area" localSheetId="1">SADRŽAJ!$A$1:$C$19</definedName>
  </definedNames>
  <calcPr calcId="162913"/>
</workbook>
</file>

<file path=xl/calcChain.xml><?xml version="1.0" encoding="utf-8"?>
<calcChain xmlns="http://schemas.openxmlformats.org/spreadsheetml/2006/main">
  <c r="F188" i="34" l="1"/>
  <c r="F186" i="34"/>
  <c r="F184" i="34"/>
  <c r="F182" i="34"/>
  <c r="F178" i="34"/>
  <c r="F176" i="34"/>
  <c r="F174" i="34"/>
  <c r="F180" i="34"/>
  <c r="F172" i="34"/>
  <c r="A163" i="34"/>
  <c r="A155" i="34"/>
  <c r="F165" i="34"/>
  <c r="F163" i="34"/>
  <c r="F162" i="34"/>
  <c r="F159" i="34"/>
  <c r="F157" i="34"/>
  <c r="F155" i="34"/>
  <c r="F154" i="34"/>
  <c r="F151" i="34"/>
  <c r="F130" i="34"/>
  <c r="F131" i="34"/>
  <c r="F132" i="34"/>
  <c r="F133" i="34"/>
  <c r="F134" i="34"/>
  <c r="F135" i="34"/>
  <c r="F136" i="34"/>
  <c r="F129" i="34"/>
  <c r="A130" i="34"/>
  <c r="A131" i="34" s="1"/>
  <c r="A132" i="34" s="1"/>
  <c r="A133" i="34" s="1"/>
  <c r="A134" i="34" s="1"/>
  <c r="A135" i="34" s="1"/>
  <c r="A136" i="34" s="1"/>
  <c r="F121" i="34"/>
  <c r="F119" i="34"/>
  <c r="F117" i="34"/>
  <c r="F115" i="34"/>
  <c r="F113" i="34"/>
  <c r="F111" i="34"/>
  <c r="F108" i="34"/>
  <c r="F105" i="34"/>
  <c r="F102" i="34"/>
  <c r="F94" i="34"/>
  <c r="F92" i="34"/>
  <c r="F90" i="34"/>
  <c r="F88" i="34"/>
  <c r="F86" i="34"/>
  <c r="F79" i="34"/>
  <c r="F77" i="34"/>
  <c r="F75" i="34"/>
  <c r="F73" i="34"/>
  <c r="A71" i="34"/>
  <c r="B81" i="34" s="1"/>
  <c r="A84" i="34"/>
  <c r="B96" i="34" s="1"/>
  <c r="A99" i="34"/>
  <c r="A101" i="34" s="1"/>
  <c r="A60" i="34"/>
  <c r="A61" i="34" s="1"/>
  <c r="A62" i="34" s="1"/>
  <c r="A63" i="34" s="1"/>
  <c r="A64" i="34" s="1"/>
  <c r="A56" i="34"/>
  <c r="A42" i="34"/>
  <c r="A43" i="34" s="1"/>
  <c r="A44" i="34" s="1"/>
  <c r="A45" i="34" s="1"/>
  <c r="A46" i="34" s="1"/>
  <c r="A47" i="34" s="1"/>
  <c r="A48" i="34" s="1"/>
  <c r="A49" i="34" s="1"/>
  <c r="A50" i="34" s="1"/>
  <c r="A27" i="34"/>
  <c r="A28" i="34" s="1"/>
  <c r="A29" i="34" s="1"/>
  <c r="A30" i="34" s="1"/>
  <c r="A31" i="34" s="1"/>
  <c r="A32" i="34" s="1"/>
  <c r="A33" i="34" s="1"/>
  <c r="A34" i="34" s="1"/>
  <c r="A35" i="34" s="1"/>
  <c r="A36" i="34" s="1"/>
  <c r="A37" i="34" s="1"/>
  <c r="A38" i="34" s="1"/>
  <c r="F66" i="34"/>
  <c r="F64" i="34"/>
  <c r="F63" i="34"/>
  <c r="F62" i="34"/>
  <c r="F61" i="34"/>
  <c r="F60" i="34"/>
  <c r="F59" i="34"/>
  <c r="F56" i="34"/>
  <c r="F55" i="34"/>
  <c r="F52" i="34"/>
  <c r="F50" i="34"/>
  <c r="F49" i="34"/>
  <c r="F48" i="34"/>
  <c r="F47" i="34"/>
  <c r="F46" i="34"/>
  <c r="F45" i="34"/>
  <c r="F44" i="34"/>
  <c r="F43" i="34"/>
  <c r="F42" i="34"/>
  <c r="F41" i="34"/>
  <c r="F26" i="34"/>
  <c r="F27" i="34"/>
  <c r="F28" i="34"/>
  <c r="F29" i="34"/>
  <c r="F30" i="34"/>
  <c r="F31" i="34"/>
  <c r="F32" i="34"/>
  <c r="F33" i="34"/>
  <c r="F34" i="34"/>
  <c r="F35" i="34"/>
  <c r="F36" i="34"/>
  <c r="F37" i="34"/>
  <c r="F38" i="34"/>
  <c r="F25" i="34"/>
  <c r="F17" i="34"/>
  <c r="F15" i="34"/>
  <c r="F13" i="34"/>
  <c r="F11" i="34"/>
  <c r="F81" i="34" l="1"/>
  <c r="F138" i="34"/>
  <c r="F96" i="34"/>
  <c r="A104" i="34"/>
  <c r="A107" i="34" s="1"/>
  <c r="F68" i="34"/>
  <c r="A86" i="34"/>
  <c r="A88" i="34" s="1"/>
  <c r="A73" i="34"/>
  <c r="A75" i="34" s="1"/>
  <c r="A77" i="34" s="1"/>
  <c r="A79" i="34" s="1"/>
  <c r="A110" i="34" l="1"/>
  <c r="A90" i="34"/>
  <c r="A92" i="34" s="1"/>
  <c r="A113" i="34" l="1"/>
  <c r="A115" i="34" s="1"/>
  <c r="A117" i="34" s="1"/>
  <c r="A94" i="34"/>
  <c r="A119" i="34" l="1"/>
  <c r="A121" i="34" s="1"/>
  <c r="B292" i="1" l="1"/>
  <c r="A173" i="1"/>
  <c r="A191" i="1"/>
  <c r="F186" i="1"/>
  <c r="F188" i="1" s="1"/>
  <c r="F292" i="1" s="1"/>
  <c r="F77" i="1"/>
  <c r="B188" i="1" l="1"/>
  <c r="A61" i="37"/>
  <c r="B274" i="1"/>
  <c r="A292" i="1"/>
  <c r="D131" i="1" l="1"/>
  <c r="D85" i="1"/>
  <c r="D168" i="1"/>
  <c r="D139" i="1" l="1"/>
  <c r="D72" i="1"/>
  <c r="D268" i="1"/>
  <c r="D165" i="1"/>
  <c r="D158" i="1" s="1"/>
  <c r="A155" i="1"/>
  <c r="D146" i="1"/>
  <c r="D147" i="1" s="1"/>
  <c r="D204" i="1" l="1"/>
  <c r="D96" i="1"/>
  <c r="F131" i="1" l="1"/>
  <c r="A127" i="1"/>
  <c r="A129" i="1" s="1"/>
  <c r="D122" i="1"/>
  <c r="A118" i="1"/>
  <c r="A101" i="1"/>
  <c r="D69" i="1"/>
  <c r="D81" i="1"/>
  <c r="A133" i="1" l="1"/>
  <c r="D13" i="1"/>
  <c r="D76" i="1" l="1"/>
  <c r="D89" i="1"/>
  <c r="D105" i="1" s="1"/>
  <c r="D135" i="1" s="1"/>
  <c r="D113" i="1"/>
  <c r="D94" i="1"/>
  <c r="D95" i="1" s="1"/>
  <c r="F61" i="1"/>
  <c r="F200" i="1"/>
  <c r="F52" i="1" l="1"/>
  <c r="F49" i="1"/>
  <c r="F46" i="1"/>
  <c r="A46" i="1"/>
  <c r="F45" i="1"/>
  <c r="F143" i="34" l="1"/>
  <c r="B202" i="34"/>
  <c r="B204" i="34"/>
  <c r="B206" i="34"/>
  <c r="B208" i="34"/>
  <c r="B210" i="34"/>
  <c r="B212" i="34"/>
  <c r="A170" i="34"/>
  <c r="F190" i="34"/>
  <c r="F212" i="34" s="1"/>
  <c r="A148" i="34"/>
  <c r="A141" i="34"/>
  <c r="A208" i="34" s="1"/>
  <c r="A126" i="34"/>
  <c r="B138" i="34" s="1"/>
  <c r="F145" i="34"/>
  <c r="F208" i="34" s="1"/>
  <c r="A204" i="34"/>
  <c r="A202" i="34"/>
  <c r="F258" i="1"/>
  <c r="F272" i="1"/>
  <c r="F268" i="1"/>
  <c r="F265" i="1"/>
  <c r="F262" i="1"/>
  <c r="F234" i="1"/>
  <c r="B190" i="34" l="1"/>
  <c r="B167" i="34"/>
  <c r="A172" i="34"/>
  <c r="A150" i="34"/>
  <c r="A153" i="34" s="1"/>
  <c r="A157" i="34" s="1"/>
  <c r="F167" i="34"/>
  <c r="F210" i="34" s="1"/>
  <c r="F206" i="34"/>
  <c r="A143" i="34"/>
  <c r="A128" i="34"/>
  <c r="A206" i="34"/>
  <c r="A210" i="34"/>
  <c r="A212" i="34"/>
  <c r="B145" i="34"/>
  <c r="F123" i="34"/>
  <c r="F204" i="34" s="1"/>
  <c r="F202" i="34"/>
  <c r="B123" i="34"/>
  <c r="A159" i="34" l="1"/>
  <c r="A161" i="34" s="1"/>
  <c r="A174" i="34"/>
  <c r="F27" i="1"/>
  <c r="A176" i="34" l="1"/>
  <c r="A165" i="34"/>
  <c r="B278" i="1"/>
  <c r="B280" i="1"/>
  <c r="B282" i="1"/>
  <c r="A178" i="34" l="1"/>
  <c r="A180" i="34"/>
  <c r="F72" i="1"/>
  <c r="F204" i="1"/>
  <c r="F81" i="1"/>
  <c r="F150" i="1"/>
  <c r="A196" i="1"/>
  <c r="C196" i="1"/>
  <c r="F196" i="1"/>
  <c r="F195" i="1"/>
  <c r="C195" i="1"/>
  <c r="A195" i="1"/>
  <c r="A182" i="34" l="1"/>
  <c r="A184" i="34" s="1"/>
  <c r="A186" i="34" s="1"/>
  <c r="A188" i="34" s="1"/>
  <c r="A39" i="1"/>
  <c r="F39" i="1"/>
  <c r="F38" i="1"/>
  <c r="F147" i="1"/>
  <c r="F146" i="1"/>
  <c r="F122" i="1"/>
  <c r="F96" i="1"/>
  <c r="F58" i="1"/>
  <c r="F57" i="1"/>
  <c r="F76" i="1" l="1"/>
  <c r="A40" i="1"/>
  <c r="A120" i="1"/>
  <c r="A193" i="1" l="1"/>
  <c r="A198" i="1" s="1"/>
  <c r="F165" i="1" l="1"/>
  <c r="F168" i="1" l="1"/>
  <c r="F158" i="1"/>
  <c r="F170" i="1" l="1"/>
  <c r="F65" i="1"/>
  <c r="F19" i="34"/>
  <c r="F196" i="34" s="1"/>
  <c r="F198" i="34"/>
  <c r="F200" i="34"/>
  <c r="F214" i="34" l="1"/>
  <c r="A213" i="1"/>
  <c r="A95" i="1" l="1"/>
  <c r="A96" i="1" s="1"/>
  <c r="A41" i="1"/>
  <c r="B12" i="24" l="1"/>
  <c r="A22" i="34" l="1"/>
  <c r="B68" i="34" s="1"/>
  <c r="A24" i="34" l="1"/>
  <c r="A40" i="34" s="1"/>
  <c r="A52" i="34" l="1"/>
  <c r="A54" i="34" s="1"/>
  <c r="A58" i="34" s="1"/>
  <c r="B214" i="34"/>
  <c r="B296" i="1"/>
  <c r="A66" i="34" l="1"/>
  <c r="A137" i="1"/>
  <c r="F213" i="1" l="1"/>
  <c r="F212" i="1"/>
  <c r="F208" i="1"/>
  <c r="F274" i="1" s="1"/>
  <c r="F294" i="1" s="1"/>
  <c r="B10" i="24" l="1"/>
  <c r="F139" i="1" l="1"/>
  <c r="F135" i="1" l="1"/>
  <c r="F152" i="1" l="1"/>
  <c r="F124" i="1" l="1"/>
  <c r="F113" i="1" l="1"/>
  <c r="F109" i="1"/>
  <c r="F105" i="1"/>
  <c r="F95" i="1"/>
  <c r="F94" i="1"/>
  <c r="F85" i="1"/>
  <c r="F89" i="1"/>
  <c r="F69" i="1"/>
  <c r="F115" i="1" l="1"/>
  <c r="F41" i="1" l="1"/>
  <c r="F40" i="1"/>
  <c r="F98" i="1" l="1"/>
  <c r="F13" i="1" l="1"/>
  <c r="F19" i="1"/>
  <c r="F16" i="1"/>
  <c r="F29" i="1" l="1"/>
  <c r="A1" i="1"/>
  <c r="A1" i="24" l="1"/>
  <c r="A1" i="34"/>
  <c r="B152" i="1" l="1"/>
  <c r="B9" i="16" l="1"/>
  <c r="A35" i="37" l="1"/>
  <c r="B124" i="1"/>
  <c r="A32" i="1"/>
  <c r="B5" i="16"/>
  <c r="B170" i="1" l="1"/>
  <c r="A157" i="1"/>
  <c r="A160" i="1" s="1"/>
  <c r="A36" i="1"/>
  <c r="B115" i="1"/>
  <c r="B98" i="1"/>
  <c r="A13" i="37"/>
  <c r="A7" i="37"/>
  <c r="A32" i="37"/>
  <c r="A38" i="37"/>
  <c r="B198" i="34"/>
  <c r="B200" i="34"/>
  <c r="B294" i="1"/>
  <c r="A2" i="1"/>
  <c r="A43" i="1" l="1"/>
  <c r="A48" i="1" s="1"/>
  <c r="A51" i="1" s="1"/>
  <c r="A167" i="1"/>
  <c r="A2" i="24"/>
  <c r="A198" i="34"/>
  <c r="A200" i="34"/>
  <c r="A294" i="1"/>
  <c r="B13" i="16"/>
  <c r="A103" i="1" l="1"/>
  <c r="A107" i="1" l="1"/>
  <c r="A111" i="1" s="1"/>
  <c r="A11" i="16" l="1"/>
  <c r="B11" i="16"/>
  <c r="A12" i="24" l="1"/>
  <c r="A9" i="1"/>
  <c r="B29" i="1" l="1"/>
  <c r="A4" i="37"/>
  <c r="B196" i="34"/>
  <c r="B194" i="34"/>
  <c r="A9" i="34"/>
  <c r="A2" i="34"/>
  <c r="A11" i="34" l="1"/>
  <c r="A13" i="34" s="1"/>
  <c r="A196" i="34"/>
  <c r="B19" i="34"/>
  <c r="F12" i="24"/>
  <c r="A15" i="34" l="1"/>
  <c r="A17" i="34" s="1"/>
  <c r="A11" i="1"/>
  <c r="A15" i="1" l="1"/>
  <c r="A18" i="1" s="1"/>
  <c r="A21" i="1" l="1"/>
  <c r="B3" i="16"/>
  <c r="B7" i="16"/>
  <c r="A7" i="16"/>
  <c r="A10" i="24"/>
  <c r="F288" i="1"/>
  <c r="F284" i="1"/>
  <c r="F282" i="1"/>
  <c r="F280" i="1"/>
  <c r="B290" i="1"/>
  <c r="A290" i="1"/>
  <c r="B284" i="1"/>
  <c r="B286" i="1"/>
  <c r="B288" i="1"/>
  <c r="A288" i="1"/>
  <c r="A286" i="1"/>
  <c r="A284" i="1"/>
  <c r="A282" i="1"/>
  <c r="A280" i="1"/>
  <c r="A54" i="1" l="1"/>
  <c r="F290" i="1"/>
  <c r="A60" i="1" l="1"/>
  <c r="F286" i="1" l="1"/>
  <c r="F296" i="1" s="1"/>
  <c r="F10" i="24" l="1"/>
  <c r="F17" i="24" l="1"/>
  <c r="F15" i="24"/>
  <c r="F19" i="24" l="1"/>
  <c r="A63" i="1" l="1"/>
  <c r="A67" i="1" l="1"/>
  <c r="A71" i="1" l="1"/>
  <c r="A141" i="1"/>
  <c r="A149" i="1" s="1"/>
  <c r="A74" i="1" l="1"/>
  <c r="A79" i="1" s="1"/>
  <c r="A83" i="1" s="1"/>
  <c r="A87" i="1" l="1"/>
  <c r="A91" i="1" s="1"/>
  <c r="A202" i="1" l="1"/>
  <c r="A206" i="1" l="1"/>
  <c r="A210" i="1" s="1"/>
  <c r="A215" i="1" l="1"/>
  <c r="A236" i="1" s="1"/>
  <c r="A260" i="1" l="1"/>
  <c r="A264" i="1" l="1"/>
  <c r="A267" i="1" s="1"/>
  <c r="A270" i="1" s="1"/>
</calcChain>
</file>

<file path=xl/sharedStrings.xml><?xml version="1.0" encoding="utf-8"?>
<sst xmlns="http://schemas.openxmlformats.org/spreadsheetml/2006/main" count="615" uniqueCount="448">
  <si>
    <t>Br.st.</t>
  </si>
  <si>
    <t>Jed. mjere</t>
  </si>
  <si>
    <t>Količina</t>
  </si>
  <si>
    <t xml:space="preserve">Jedinična cijena </t>
  </si>
  <si>
    <t xml:space="preserve">SADRŽAJ STAVKE </t>
  </si>
  <si>
    <t>TROŠKOVNIK RADOVA</t>
  </si>
  <si>
    <t>IZOLATERSKI RADOVI</t>
  </si>
  <si>
    <t>A.</t>
  </si>
  <si>
    <t>UKUPNO</t>
  </si>
  <si>
    <t xml:space="preserve"> </t>
  </si>
  <si>
    <t>SADRŽAJ:</t>
  </si>
  <si>
    <t>-</t>
  </si>
  <si>
    <t>RAZNI RADOVI</t>
  </si>
  <si>
    <t xml:space="preserve">INVESTITOR: </t>
  </si>
  <si>
    <t xml:space="preserve">GRAĐEVINA: </t>
  </si>
  <si>
    <t>OPĆI OPIS UZ TROŠKOVNIK</t>
  </si>
  <si>
    <t>Ukoliko su u troškovniku propisani sistemi materijala za izvođenje pojedinih radova ( npr. hidroizolacije) treba ih izvesti prema uputama proizvođača, i to osposobljeni izvođači za pojedine vrste radova i specifične materijale.</t>
  </si>
  <si>
    <t>Sve radove izvesti od materijala propisane kvalitete prema nacrtima, opisu, detaljima, pismenim nalozima, ali sve u okviru ponuđene jedinične cijene. Sve štete učinjene prigodom rada na vlastitim ili tuđim radovima i materijalima uklonit će se na račun počinitelja. Svi nekvalitetni radovi i materijali otklonit će se i zamijeniti ispravnima bez bilo kakve obveze za odštetu od strane investitora.</t>
  </si>
  <si>
    <t xml:space="preserve">Jedinična cijena sadrži sve nabrojeno kod opisa pojedine grupe radova te se na taj način vrši i obračun istih. </t>
  </si>
  <si>
    <t>Sve mjere i kote iz projekta provjeriti u naravi.</t>
  </si>
  <si>
    <t>Izvođač radova dužan je prije početka radova kontrolirati kote postojećeg terena i objekta. Ukoliko se ukažu eventualne nejednakosti između projekta i stanja na gradilištu, izvođač radova dužan je blagovremeno o tome obavijestiti investitora i projektanta i zatražiti pojedina objašnjenja.</t>
  </si>
  <si>
    <t>Sva kontrola vrši se bez posebne naplate. Jediničnom cijenom treba obuhvatiti sve elemente navedene kako slijedi:</t>
  </si>
  <si>
    <t>a) Materijal</t>
  </si>
  <si>
    <t>Pod materijalom podrazumijevaju se svi materijali koji sudjeluju u radnom procesu: kako osnovni materijali, tako i materijali koji ne spadaju u finalni produkt već su samo kao pomoćni.</t>
  </si>
  <si>
    <t>U cijenu je također uključeno i davanje potrebnih uzoraka kod nekih materijala (prema zahtjevu investitora), te svi potrebni certifikati (atesti). Uzorke dostaviti projektantu na uvid i pismeni odabir najmanje 30 dana prije ugradbe.</t>
  </si>
  <si>
    <t>b) Rad</t>
  </si>
  <si>
    <t>U kalkulaciju treba uključiti sav rad, kako glavni, tako i pomoćni, te sav unutrašnji transport (kako horizontalni tako i vertikalni).</t>
  </si>
  <si>
    <t>Ujedno treba uključiti i rad oko zaštite gotovih konstrukcija i dijelova objekta od štetnog atmosferskog utjecaja vrućine, hladnoće i sličnog.</t>
  </si>
  <si>
    <t>c) Izmjere</t>
  </si>
  <si>
    <t>Građevinska knjiga, za sve izvedene radove, treba prilikom izrade situacija biti priložena.</t>
  </si>
  <si>
    <t xml:space="preserve">Građevinska knjiga sadrži sve nacrte, skice i dokaznice za izvedene radove, koji su ujedno i prilog situaciji. </t>
  </si>
  <si>
    <t>d) Zimski i ljetni rad</t>
  </si>
  <si>
    <t>Zimski ili ljetni rad nije osnova za potraživanje dodatne naknade.</t>
  </si>
  <si>
    <t>Za vrijeme zimskih, odnosno ljetnih razdoblja izvođač mora poduzeti sve propisane mjere zaštite izvedenih radova od visokih ili niskih temperatura.</t>
  </si>
  <si>
    <t>U slučaju eventualno nastalih šteta (smrzavanja dijelova) izvođač ih ima otkloniti bez bilo kakve naplate. Ukoliko je temperatura niža od temperature pri kojoj je dozvoljen dotični rad, izvođač snosi punu odgovornost za ispravnost i kvalitetu izvedenog posla.</t>
  </si>
  <si>
    <t>Analogno vrijedi i za zaštitu radova tijekom ljeta od prebrzog sušenja uslijed visoke temperature.</t>
  </si>
  <si>
    <t>e) Cijene</t>
  </si>
  <si>
    <t>U jediničnu cijenu rada izvođač treba obuhvatiti i slijedeće radove, koji se neće zasebno platiti kao naknadni rad, i to:</t>
  </si>
  <si>
    <t>- čišćenje ugrađenih elemenata od žbuke i sl.;</t>
  </si>
  <si>
    <t>- sva ispitivanja materijala i ishođenje atesta (certifikata);</t>
  </si>
  <si>
    <t>- čuvanje radilišta i gradilišta;</t>
  </si>
  <si>
    <t>Posebne naplate po navedenim radovima neće se posebno priznati, jer sve gore navedeno mora  biti uključeno u jediničnu cijenu.</t>
  </si>
  <si>
    <t>Prema ovom uvodu, opisu stavaka i grupi radova treba sastaviti jediničnu cijenu za svaku stavku troškovnika.</t>
  </si>
  <si>
    <t>f) Skele</t>
  </si>
  <si>
    <t>Sve vrste radnih skela, bez obzira na visinu, ulaze u jediničnu cijenu dotičnog rada (osim za fasaderske radove, gdje je posebno specificirana).</t>
  </si>
  <si>
    <t>g) Ponude</t>
  </si>
  <si>
    <t>Pod dobavom se podrazumijeva sav glavni (osnovni) materijal, sa svim transportima (fco gradilište, bez obzira na prijevozno sredstvo, svi utovari i istovari) i zavisnim troškovima.</t>
  </si>
  <si>
    <t>Pod ugradbom se podrazumijeva sav rad potreban za ugradbu, sa svim pomoćnim i veznim materijalima (ljepila, mortovi, vijci, kitovi i sl.), sav unutrašnji transport, te ostalo navedeno pod odrednicom.</t>
  </si>
  <si>
    <t>h) Ostalo</t>
  </si>
  <si>
    <t>U jedinične cijene stavki imaju biti uračunati svi radovi i potrebni materijali (eventualno ne specificirani posebno u samom troškovniku), a koji su (prema uzancama struke i pravilima dobrog zanata) potrebni za potpuno dovršenje građevine, tj. dovođenje u stanje "potpuno spremno za uporabu".</t>
  </si>
  <si>
    <t>Svi takvi radovi imaju biti uračunati u jedinične cijene, tj. neće se posebno plaćati.</t>
  </si>
  <si>
    <t>Obveza je izvođača provjeriti količine potrebnih materijala (prema projektu; nacrtima, detaljima, izmjeri i stanju na gradilištu i sl.), te naručiti i dobaviti potreban materijal prema vlastitom izračunu, izmjeri, procjeni i stvarnom stanju na gradilištu (ne prema količinama iz ovog troškovnika).</t>
  </si>
  <si>
    <t>Ovaj "Opći opis uz troškovnik" i svi "Opći uvjeti" (obračunsko-tehnički uvjeti i specifikacije) uz pojedine radove sastavni su dio troškovnika.</t>
  </si>
  <si>
    <t/>
  </si>
  <si>
    <r>
      <rPr>
        <b/>
        <u/>
        <sz val="12"/>
        <rFont val="Calibri"/>
        <family val="2"/>
        <charset val="238"/>
      </rPr>
      <t>NAPOMENA:</t>
    </r>
    <r>
      <rPr>
        <b/>
        <sz val="12"/>
        <rFont val="Calibri"/>
        <family val="2"/>
        <charset val="238"/>
      </rPr>
      <t xml:space="preserve"> U ovom troškovniku sve nacionalne norme jednakovrijedne su europskim normama, tj. jedne ne isključuju druge.</t>
    </r>
  </si>
  <si>
    <t>SOBOSLIKARSKI I LIČILAČKI RADOVI</t>
  </si>
  <si>
    <t xml:space="preserve"> ZIDARSKI RADOVI</t>
  </si>
  <si>
    <t>sva potrebna čišćenja, kod svih građevinskih i obrtničkih radova, u tijeku izvođenja, dnevno (nakon završetka rada) uključiti u jedinične cijene stavki, tj. neće se posebno plaćati.</t>
  </si>
  <si>
    <t>B.</t>
  </si>
  <si>
    <t>RADOVI DEMONTAŽE</t>
  </si>
  <si>
    <t>PRIPREMNI I ZAVRŠNI RADOVI</t>
  </si>
  <si>
    <t>Izvode se kao:</t>
  </si>
  <si>
    <t>SVEUKUPNA REKAPITULACIJA</t>
  </si>
  <si>
    <t>ELEKTROINSTALACIJE</t>
  </si>
  <si>
    <t>TROŠKOVNIK ELEKTROINSTALACIJA</t>
  </si>
  <si>
    <t xml:space="preserve">U jedinične cijene stavki obavezno uključiti sve nabave, transporte i ugradnje materijala, sav potreban rad, pomoćne i prethodne radnje, kao što je gletanje; osnovni i pomoćni materijal, pomoćnu skelu (rad na visini) i sl. </t>
  </si>
  <si>
    <t>Na svim mjestima rada većih od 1,0 m od poda s kojih se može pasti, potrebno je izvesti čvrstu zaštitnu ogradu minimalne visine 1,0 m.</t>
  </si>
  <si>
    <t>Vrsta morta propisana je troškovničkim opisom. Upotrijebljeni dodaci koji služe za poboljšavanje ugradljivosti morta, za postizanje nepromočivosti ili poboljšanje kemijskih i mehaničkih svojstava, moraju odgovarati utvrđenim standardima i dokumentiranim odgovarajućim atestima. Mort mora odgovarati standardima:</t>
  </si>
  <si>
    <t>- Mort za ziđe: HRN EN 998-2 ili jednakovrijedno.</t>
  </si>
  <si>
    <t>- vatrootporne (GKF)</t>
  </si>
  <si>
    <t>- vlagootporne (GKI) za vlažne prostore</t>
  </si>
  <si>
    <t>- standardne (GK) za suhe prostore</t>
  </si>
  <si>
    <t>OPĆI UVJETI GRAĐEVINSKO - OBRTNIČKIH RADOVA</t>
  </si>
  <si>
    <t xml:space="preserve">TROŠKOVNIK GRAĐEVINSKO - OBRTNIČKIH RADOVA </t>
  </si>
  <si>
    <t>GRAĐEVINSKO - OBRTNIČKI RADOVI</t>
  </si>
  <si>
    <t>m'</t>
  </si>
  <si>
    <t>kom.</t>
  </si>
  <si>
    <r>
      <t>m</t>
    </r>
    <r>
      <rPr>
        <vertAlign val="superscript"/>
        <sz val="12"/>
        <rFont val="Calibri"/>
        <family val="2"/>
        <charset val="238"/>
      </rPr>
      <t>2</t>
    </r>
  </si>
  <si>
    <t>ČIŠĆENJE GRADILIŠTA TIJEKOM RADOVA</t>
  </si>
  <si>
    <t xml:space="preserve">Čišćenje gradilišta tijekom radova. </t>
  </si>
  <si>
    <t>kompl.</t>
  </si>
  <si>
    <t>ZAVRŠNO ČIŠĆENJE GRADILIŠTA</t>
  </si>
  <si>
    <t>Čišćenje gradilišta nakon dovršenja radova. U stavku uključeno čišćenje i pranje svih elemenata (prozori, klupčice, podovi) u zoni radova.</t>
  </si>
  <si>
    <t>ZAŠTITA VANJSKIH OTVORA</t>
  </si>
  <si>
    <t>m²</t>
  </si>
  <si>
    <t>a)</t>
  </si>
  <si>
    <t>b)</t>
  </si>
  <si>
    <t>m³</t>
  </si>
  <si>
    <t>OBIJANJE KERAM. PLOČICA I ŽBUKE SA ZIDOVA</t>
  </si>
  <si>
    <t>- zidovi</t>
  </si>
  <si>
    <r>
      <t>m</t>
    </r>
    <r>
      <rPr>
        <vertAlign val="superscript"/>
        <sz val="12"/>
        <rFont val="Calibri"/>
        <family val="2"/>
        <charset val="238"/>
      </rPr>
      <t>3</t>
    </r>
  </si>
  <si>
    <t>RAZBIJANJE I UKLANJANJE SLOJEVA PODA</t>
  </si>
  <si>
    <t>- keramičke pločice</t>
  </si>
  <si>
    <t>- cemetni estrih, prosječne debljine 7 cm</t>
  </si>
  <si>
    <t>Obračun po m² gotove površine.</t>
  </si>
  <si>
    <t>CEMENTNI ESTRIH</t>
  </si>
  <si>
    <t>ZIDARSKA OBRADA ŠLICEVA</t>
  </si>
  <si>
    <t>Obračun po m'.</t>
  </si>
  <si>
    <t>Obračun po m² izvedene površine.</t>
  </si>
  <si>
    <t>- Za vanjsku i unutarnju žbuku: HRN EN 998-1 ili jednakovrijedno.</t>
  </si>
  <si>
    <t>Sve radove na demontaži i rušenju potrebno je organizirati na siguran način i u dogovoru s korisnikom prostora. Sav upotrebljiv materijal odložiti na mjesto koje odredi Investitor. Svim demontažama, obijanjima žbuke i probijanjima treba pristupiti pažljivo i to u pravilu s ručnim alatima. Nakon provedenih pripremnih radova, rušenja na građevini vrši se prema unaprijed utvrđenom redoslijedu dogovorenom s nadzornim inženjerom.</t>
  </si>
  <si>
    <t xml:space="preserve">Obračun otpadnog materijala priznaje se u sraslom stanju. </t>
  </si>
  <si>
    <t>Ako izvođač kod izvedbe ovih  radova naiđe na nepredviđene radove treba odmah o tome  obavijestiti nadzornog inženjera.</t>
  </si>
  <si>
    <t>Proizvode se u dimenzijama 122 x 244 do 366 cm, te se postavom na metalnu pocinčanu konstrukciju i adekvatnom obradom spojeva (posebnim kitovima i ljepilima) formiraju u kompaktne pune glatke plohe.</t>
  </si>
  <si>
    <t>ODVOZ ŠUTE</t>
  </si>
  <si>
    <t>Stavka obuhvaća prikupljanje otpadnog građevinskog i ostalog materijala, utovar i odvoz na trajnu deponiju uz plaćanje svih pristojbi.</t>
  </si>
  <si>
    <t>Obračun po m³ odvezene šute.</t>
  </si>
  <si>
    <t>REŽIJSKI SATI</t>
  </si>
  <si>
    <t>Radovi koji se izvode po nalogu nadzornog inženjera i evidentiraju se u građevni dnevnik.</t>
  </si>
  <si>
    <t>- režijski sati, NK radnik</t>
  </si>
  <si>
    <t>sat</t>
  </si>
  <si>
    <t>- režijski sati, KV radnik</t>
  </si>
  <si>
    <t>UKUPNO (€):</t>
  </si>
  <si>
    <t>PDV 25% (€):</t>
  </si>
  <si>
    <t>SVEUKUPNO S PDV-om (€):</t>
  </si>
  <si>
    <t>RADOVI DEMONTAŽE, RAZGRADNJE I UKLANJANJA</t>
  </si>
  <si>
    <t>DEMONTAŽA I ODVOZ UNUTARNJE STOLARIJE</t>
  </si>
  <si>
    <t xml:space="preserve">- organizaciju prostorija i uvjeta zaštite na radu, zaštite od požara, te komfora i higijene zaposlenih; </t>
  </si>
  <si>
    <t>- kompletnu režiju gradilišta uključujući dizalice, mostove, mehanizaciju i sl.;</t>
  </si>
  <si>
    <t>U cijenu je uključena i cijena transportnih troškova bez obzira na prijevozno sredstvo, sa svim prijenosima, utovarima i istovarima, te podizanjima na mjesto ugradbe, kao i uskladištenje i čuvanje na gradilištu od uništenja (prebacivanje, zaštita i sl.).</t>
  </si>
  <si>
    <t xml:space="preserve">Jedinične cijene primjenjivat će se na izvedene količine bez obzira u kojem postotku iste odstupaju od količine u troškovniku. Izvedeni radovi moraju u cijelosti odgovarati opisu u troškovniku, a u tu svrhu investitor može tražiti prije početka radova uzorke te izvedeni radovi moraju istima u cijelosti odgovarati.  </t>
  </si>
  <si>
    <t>Izvođač radova mora se gornjih navoda strogo pridržavati kako bi se postigla zahtijevana kvaliteta izvođenja radova. Ukoliko izvođač radova ipak dopremi na građevinu materijal bez odgovarajućeg certifikata o kvaliteti materijala, dužan je prije ugradbe dopremljenog materijala o svom trošku dobaviti propisana uvjerenja o kvaliteti. Ukoliko spomenutim standardima ili tehničkim propisima nisu utvrđeni boja, veličina, sastav, zrnatost, čvrstoća, specifična težina, toplinska, zvučna i difuzna vidljivost ili druge fizikalne ili kemijske karakteristike materijala, izvođač radova je obvezan po nalogu projektanta ili nadzornog inženjera, kao i po nalogu investitora ugraditi materijal odgovarajućih osobina uobičajenih za odnosni materijal.</t>
  </si>
  <si>
    <t>U cijenu gips-kartonskih radova uključeno je fugiranje, bandažiranje spojeva te gletanje površine do pripreme za ličenje. GKP su po završetku radova potpuno spremne za ličenje. Vezu sa žbukom potrebno je obraditi posebnim elastičnim kitovima da se spriječi pucanje. Obračun prema površini izvedne plohe.</t>
  </si>
  <si>
    <t>Gips-kartonski radovi obuhvaćaju izradu laganih montažnih stropova i izradu pregradnih stijena od građevinskih ploča kojima je glavna komponenta gips. Ploče od gipsa proizvode se kao glatke ili perforirane u debljinama 1,25 do 4 cm i postavljaju se na metalnu podkonstrukciju. Gips kartonske ploče sastoje se od gipsa debljine 9, 12,5 i 15 mm, obostrano zaštićenog/armiranog kartonom.</t>
  </si>
  <si>
    <t>- ogradu gradilišta i zaštitnu skelu iznad ulaza;</t>
  </si>
  <si>
    <t>- osiguranje radova kod osiguravajućeg društva.</t>
  </si>
  <si>
    <t xml:space="preserve">- uskladištenje materijala i elemenata za obrtničke i instalaterske radove do njihove ugradbe; </t>
  </si>
  <si>
    <t>- najamne troškove za posuđenu mehanizaciju, koju izvođač sam ne posjeduje, a potrebna je pri izvođenju radova;</t>
  </si>
  <si>
    <t>PODOPOLAGAČKI RADOVI</t>
  </si>
  <si>
    <t>Ravnost površine izvedenog estriha mora ispunjavati zahtjeve koji se postavljaju za podne obloge. Definirana je odstupanjem ravne letve od zaglađene površine, ako je položimo na estrih u bilo kojem smjeru</t>
  </si>
  <si>
    <t>Dopuštena odstupanja u ravnosti ovise o međusobnim udaljenostima mjernih točaka, to jest od mjesta gdje se polaže letva na površinu estriha. Tolerancije su prikazane u sljedećoj tablici:</t>
  </si>
  <si>
    <t>Sve podopolagačke radove treba izvesti u skladu s postojećim standardima.</t>
  </si>
  <si>
    <t>Sav materijal koji nije obuhvaćen standardima, mora imati ateste od za to ovlaštenih ustanova. Upotrebljavati se mora točno prema uputama proizvođača, a pri tom paziti da pomoćni materijal ne djeluje štetno na podove, tj. podlogu.</t>
  </si>
  <si>
    <t>Podovi se polažu na potpuno ravne, čiste i suhe podloge. Ukoliko je podloga neispravna izvođač treba zatražiti popravak, jer se popravak poda radi neispravne podloge zaračunava na teret izvođača ovih radova.</t>
  </si>
  <si>
    <t xml:space="preserve">Polaganje elastičnih podnih obloga potrebno je izvesti prema Pravilniku o zaštiti na radu u graditeljstvu, Pravilniku o tehničkim mjerama i uvjetima za završne radove u graditeljstvu, te o Tehničkim uvjetima za izvođenje podopolagačkih radova. </t>
  </si>
  <si>
    <t>Neposredno prije polaganja podnih obloga provesti navedenim standardom predviđena ispitivanja (vlažnost podloge, ravnost, čvrstoća, postojanje pukotina...) te ih dokumentirati protokolom o primopredaji podloge. Sve nedostatke podloge otkloniti prije početka podopolagačkih radova.</t>
  </si>
  <si>
    <t>U jediničnoj cijeni iskazati sve pripadajuće troškove opisane troškovnikom uključivo korištenje svih pratećih materijala i uređaja kao i pripadajući otpad.</t>
  </si>
  <si>
    <t>Svi materijali za izravnavanje podloge moraju imati dovoljnu nosivost za opterećenja koja se predviđaju u dotičnim prostorima.</t>
  </si>
  <si>
    <t>Sva ljepila koja se koriste moraju biti disperziona, sa malom emisijom štetnih tvari u okolinu.</t>
  </si>
  <si>
    <t>Jedinična cijena treba sadržavati:</t>
  </si>
  <si>
    <t>- sav materijal, glavni i vezni,</t>
  </si>
  <si>
    <t>- sav rad osnovni i pomoćni,</t>
  </si>
  <si>
    <t>- uzimanje mjera za izvođenje i obračun,</t>
  </si>
  <si>
    <t>- pripremno-završne radnje i organizaciju gradilišta,</t>
  </si>
  <si>
    <t>- sve transporte,</t>
  </si>
  <si>
    <t>- čišćenje podloge od manjih nečistoća, te izravnanje manjih neravnina,</t>
  </si>
  <si>
    <t>- čišćenje prostora nakon izvedbe radova,</t>
  </si>
  <si>
    <t>- HTZ mjere i druge mjere prema propisima,</t>
  </si>
  <si>
    <t>- troškove atesta.</t>
  </si>
  <si>
    <t>- izrada i postava gradilišne table;</t>
  </si>
  <si>
    <t>- izrada privremenog deponija;</t>
  </si>
  <si>
    <t>-  izrada privremenih priključaka gradilišta, sve troškove utroška vode, električne energije i svih drugih energenata za potrebe gradilišta, do uspješne primopredaje investitoru;</t>
  </si>
  <si>
    <t>- uređenje gradilišta po završetku rada, s otklanjanjem i odvozom otpadaka, šute, ostataka građevinskog materijala, inventara, pomoćnih objekata i sl., s planiranjem terena na relativnu točnost od ± 3 cm;</t>
  </si>
  <si>
    <t>- čišćenje gradilišta tijekom radova i završno čišćenje građevine ili dijela građevine u kojem je vršen zahvat, nakon završetka svih radova;</t>
  </si>
  <si>
    <t>Izolaciju treba izvoditi na suhu, čistu odmaščenu podlogu. Nakon izvedbe svakog sloja izolacije radove pregledati od strane nadzornog inženjera.</t>
  </si>
  <si>
    <t>Ukoliko nije u pojedinoj stavci dan način rada, ima se izvođač u svemu pridržavati propisa HRN-a za pojedinu vrstu rada, prosječnih normativa u građevinarstvu, uputa proizvođača materijala koji se upotrebljava ili ugrađuje, te uputa nadzornoga inženjera.</t>
  </si>
  <si>
    <t>Samo potpisana građevinska knjiga, ovjerena od strane nadzornoga inženjera bit će podloga za izradu situacije.</t>
  </si>
  <si>
    <t xml:space="preserve">Podlogu pripremiti prema DIN 18365 VOB dio C ili jednakovrijedno. </t>
  </si>
  <si>
    <t>Protupožarnost podnih obloga mora biti dokumentirana važećim HRN DIN 4102.B1 atestom ili jednakovrijedno.</t>
  </si>
  <si>
    <t>Nacrti, detalji, program osiguranja kontrole i kvalitete i ovaj troškovnik sa općim uvjetima čine cjelinu projekta.</t>
  </si>
  <si>
    <t>Prilikom izvođenja radova posebnu pažnju posvetiti kontroli i osiguranju kvalitete izvedenih radova. Ovim programom dati su kriteriji kvalitete kako za radove tako i za ugrađene materijale.</t>
  </si>
  <si>
    <t>Svi materijali za ugradbu i postavu na građevini smiju biti dopremljeni na gradilište samo uz važeća uvjerenja (atesti ili certifikati) ovlaštene institucije za ispitivanje kvalitete materijala izdane u skladu s važećim propisima, standardima i zahtjevima iz ovog projekta, te da odgovaraju propisanim osobinama.</t>
  </si>
  <si>
    <t>Obračun po m² zaštićenog otvora.</t>
  </si>
  <si>
    <t>KOMENTAR</t>
  </si>
  <si>
    <t>NIVELIRAJUĆA MASA</t>
  </si>
  <si>
    <t>Dobava i izvedba izravnavajućeg sloja masom za izravnanje prema preporuci proizvođača poda uz primjenu odgovarajućeg predpremaza na bazi kvarca. Masa se izvodi u debljini min. 3 mm na čvrstoj, očišćenoj i suhoj podlozi. Izravnavajući sloj obavezno strojno prebrusiti. U cijenu uključeno i završno brušenje i čišćenje mase. Izravnavajuća masa postavlja se na cem. estrih na koji se polaže obloga od linoleuma.</t>
  </si>
  <si>
    <t>PVC KUTNA LAJSNA</t>
  </si>
  <si>
    <t>PVC PODNA OBLOGA</t>
  </si>
  <si>
    <r>
      <t>Dobava i postava kompozitne zidne kutne letvice (sokla) od traka podne obloge visine 10 cm koje se lijepe na već postojeći spoj poda i zida na zalijepljeni PVC podložak. Podna obloga mora biti tako zalijepljena da cijelom površinom naliježe na podložak. Podložak radijusa 2,5 cm. Lijepi se cijelom površinom kontaktnim ljepilom (500-600 g/m</t>
    </r>
    <r>
      <rPr>
        <vertAlign val="superscript"/>
        <sz val="12"/>
        <rFont val="Calibri"/>
        <family val="2"/>
        <charset val="238"/>
      </rPr>
      <t>2</t>
    </r>
    <r>
      <rPr>
        <sz val="12"/>
        <rFont val="Calibri"/>
        <family val="2"/>
        <charset val="238"/>
      </rPr>
      <t xml:space="preserve">). Boja i uzorak iz standardne RAL karte proizvođača. </t>
    </r>
  </si>
  <si>
    <t>TEHNIČKA ŠKOLA ZAGREB</t>
  </si>
  <si>
    <t>PALMOTIĆEVA ULICA 84</t>
  </si>
  <si>
    <t>OIB: 90264326923</t>
  </si>
  <si>
    <t>UČENIČKI DOM</t>
  </si>
  <si>
    <t xml:space="preserve">k.č.br. 7475, MB 339164 k.o. CENTAR NOVI
</t>
  </si>
  <si>
    <t>Ako opis koje stavke dovodi ponuditelja u sumnju o načinu izvedbe, treba pravovremeno prije predaje ponude tražiti objašnjenje od  Investitora. Naknadni se prigovori neće uvažiti.</t>
  </si>
  <si>
    <t>Zaštita vanjskih otvora, odnosno postojeće vanjske bravarije zaštitnom folijom. U cijeni je sav rad, materijal i pomoćni materijal.</t>
  </si>
  <si>
    <t>Demontaža i odvoz raznih elemenata unutar zone radova.</t>
  </si>
  <si>
    <t>DEMONTAŽA I ODVOZ INSTALACIJA I OPREME</t>
  </si>
  <si>
    <t>DEMONTAŽA OGRJEVNIH TIJELA</t>
  </si>
  <si>
    <t>Radijatori dimenzija:</t>
  </si>
  <si>
    <t>Demontaža unutarnje drvene stolarije (u zoni zahvata). NAPOMENA: Navedene su zidarske dimenzije otvora.</t>
  </si>
  <si>
    <t>Strojno i ručno obijanje žbuke s postojećih zidova.  Prosječna debljina žbuke 3 cm. U stavci je uključena pokretna skela.</t>
  </si>
  <si>
    <t>- tapison</t>
  </si>
  <si>
    <t>Ručno i strojno uklanjanje slojeva poda.</t>
  </si>
  <si>
    <t>Slojevi poda:</t>
  </si>
  <si>
    <t>- jednostruka obloga, zidovi debljine 10-12 cm, ispuna staklena vuna 5 cm</t>
  </si>
  <si>
    <t>Izvedba cementnog estriha M 30 debljine 5 cm. Rad obuhvaća dobavu materijala, unutrašnji transport i izradu podloge. Stavka uključuje pripremu površine, razastiranje i ugradbu podloge, završnu obradu prema uvjetima za polaganje poda i zaštitu. Cementni estrih se armira PP vlakancima ili armaturnom mrežom Q-131. U stavku je uključena i izrada reške na mjestima sudara sa zidovima, stupovima i ostalim vertikalnim elementima konstrukcije s umetkom od ekspandiranog polistirena d=1 cm.</t>
  </si>
  <si>
    <t>- debljina sloja 2 cm</t>
  </si>
  <si>
    <t>LIČENJE ČELIČNE OGRADE</t>
  </si>
  <si>
    <t>Stavka uključuje slijedeće faze izvedbe:</t>
  </si>
  <si>
    <t>- struganje svih slojeva boje s ograde i nanošenje antikorozivnog premaza</t>
  </si>
  <si>
    <t>- bojanje ograde u 3 sloja bojama za metal (1 temeljni sloj i 2 završna sloja)</t>
  </si>
  <si>
    <t>Dobava i postava prešanog homogenog jednoslojnog PVC poda s poliuretanskim pojačanjem (IQ PUR) u trakama širine 200 cm.</t>
  </si>
  <si>
    <t>Tehničke karakteristike:</t>
  </si>
  <si>
    <r>
      <t>- reakcija na požar: minimalno B</t>
    </r>
    <r>
      <rPr>
        <vertAlign val="subscript"/>
        <sz val="12"/>
        <rFont val="Calibri"/>
        <family val="2"/>
        <charset val="238"/>
      </rPr>
      <t>fl</t>
    </r>
    <r>
      <rPr>
        <sz val="12"/>
        <rFont val="Calibri"/>
        <family val="2"/>
        <charset val="238"/>
      </rPr>
      <t xml:space="preserve"> s1 prema HRN EN 13501-1 ili jednakovrijedno,</t>
    </r>
  </si>
  <si>
    <t>- postojanost obojenja: maksimalno 7 prema HRN EN ISO 105-B02 ili jednakovrijedno,</t>
  </si>
  <si>
    <r>
      <t>Punoplošno lijepljenje ljepilom za linoleum prema preporuci proizvođača ljepila (disperziono ljepilo 300-350 g/m</t>
    </r>
    <r>
      <rPr>
        <vertAlign val="superscript"/>
        <sz val="12"/>
        <rFont val="Calibri"/>
        <family val="2"/>
        <charset val="238"/>
      </rPr>
      <t>2</t>
    </r>
    <r>
      <rPr>
        <sz val="12"/>
        <rFont val="Calibri"/>
        <family val="2"/>
        <charset val="238"/>
      </rPr>
      <t>, rubovi traka krojeni i rezani za zatvaranje spojeva taljivom elektrodom. Boja i uzorak iz standardne RAL karte proizvođača. Debljina poda 2,0 mm. Trake podne obloge termički se zatvaraju taljivom elektrodom prema preporuci proizvođača podne obloge.</t>
    </r>
  </si>
  <si>
    <t>SANACIJA I NAKNADNA MONTAŽA RADIJATORA</t>
  </si>
  <si>
    <t>Čišćenje, ispiranje pod tlakom, ličenje 2x temeljnom bojom i 1x lakom otpornim na toplinu u bijeloj boji te naknadna montaža pohranjenih ogrjevnih tijela nakon ličenja zidova. U stavci je uključeno bušenja rupa u zidu, ovjesni pribor, izmjena prigušnica i ventila.</t>
  </si>
  <si>
    <t>LIČENJE POSTOJEĆIH CIJEVI ZA GRIJANJE</t>
  </si>
  <si>
    <t>OBIJANJE ŽBUKE SA ZIDOVA</t>
  </si>
  <si>
    <t>Obračun po m² obijene podloge</t>
  </si>
  <si>
    <t>ZVUČNA IZOLACIJA PODA</t>
  </si>
  <si>
    <t>Dobava materijala i postava zvučne izolacije poda prizemlja i galerije. Izolacija se sastoji od ploča elastificiranog EPS-a, dinamičke krutosti maksimalno 30 MN/m³. Između ploča izolacije i plivajućeg betonskog estriha postavlja se polietilenska folija debljine 0,2 mm ljepljena samoljepljivom trakom širine 4 cm (uključena u cijenu). U stavku je uključen sav potreban rad i materijal.</t>
  </si>
  <si>
    <t>Uklanjanje pravokutne obloge od jednostrukih gipskartonskih ploča 12,5 mm.</t>
  </si>
  <si>
    <t>UKLANJANE OBLOGE VENTILACIJE OD GIPSKARTONSKIH PLOČA</t>
  </si>
  <si>
    <t>- jednostruka obloga, ispuna staklena vuna 5 cm</t>
  </si>
  <si>
    <t>Uklanjanje obloge zidova od gips-kartonskih ploča, uključivo metalnu potkonstrukciju i ispunu. U stavci je uključena pokretna skela.</t>
  </si>
  <si>
    <t>OBIJANJE KERAM. PLOČICA SA GK ZIDOVA</t>
  </si>
  <si>
    <t>Dobava materijala, impregniranje i čišćenje podloge te 2x gletanje i ličenje uljanom bojom u tonu po izboru korisnika. Izvodi se  u punoj visini prostorije do stropa, visina do 4,85 m. Dobava i ugradba potrebnog materijala i radna skela uključeni u stavku.</t>
  </si>
  <si>
    <t>Soboslikarska obrada stropova unutarnjeg prostora. Rad obuhvaća čišćenje površine, gletanje dva puta disperzivnim kitom, brušenje gletanih površina, otprašivanje, impregnaciju površine (impregnacija za disperzivne boje) i dvostruko bojanje disperzivnim akrilnim bojama u tonu po izboru korisnika. Izvodi se do visine 4,85 m od poda. Dobava i ugradba potrebnog materijala i radna skela uključeni u stavku.</t>
  </si>
  <si>
    <t xml:space="preserve"> - dimenzija 50x50 cm</t>
  </si>
  <si>
    <t>Pažljiva demontaža pločastih radijatora i deponiranje na privremeni deponiji radi naknadne ugradnje.</t>
  </si>
  <si>
    <t>ISPUŠTANJE VODE IZ SUSTAVA</t>
  </si>
  <si>
    <t>Stavka uključuje:</t>
  </si>
  <si>
    <t>- detekcija i brtvljenje mjesta curenja postojećih čeličnih cijevi za grijanje i postojećih radijatora.</t>
  </si>
  <si>
    <t>- čišćenje kompletnog sustava cijevnog razvoda grijanja i radijatora od kamenca, prljavštine, korozije i taloga tlačno vodom s sredstvima za čišćenje, te izvršiti dezinfekciju i neutralizaciju sustava za grijanje od kiselina za čišćenje.</t>
  </si>
  <si>
    <t>- uklanjanje ostatka sredstva za lemljenje i varenja, krhotine, metalne strugotine, masnoće, ostatke mineralnih ulja, korozije i kamenca iz sustava cijevnog razvoda grijanja i radijatora</t>
  </si>
  <si>
    <t>U stavku uključen sav materijal, pribor i sredsta te ponovno puštanje u pogon, tlačna proba, balansiranje i dr. do potpune pogonske gotovosti.</t>
  </si>
  <si>
    <t>- ispuštanje vode iz sustava prethodno svim radovima na sustavu radijatorskog grijanja, postojeći sustav grijanja se stavlja privremeno izvan pogona dok traju radovi</t>
  </si>
  <si>
    <t>OPĆI UVJETI ELEKTROINSTALACIJA</t>
  </si>
  <si>
    <t xml:space="preserve">Vanjska jedinica split sustava, namjenjena za vanjsku montažu - zaštićena od vremenskih utjecaja, s ugrađenim inverter kompresorom,  zrakom hlađenim kondenzatorom i svim potrebnim elementima za zaštitu, kontrolu i regulaciju uređaja i funkcionalni rad. Rashladni medij R-410A. </t>
  </si>
  <si>
    <t>Kao proizvod Fujitsu tip: AOYG12LVCA</t>
  </si>
  <si>
    <t>Slijedećih teh. karakteristika:</t>
  </si>
  <si>
    <t>Napojna snaga u hlađenju:</t>
  </si>
  <si>
    <t>N = 1,14 kW / 230 V - 50 Hz</t>
  </si>
  <si>
    <t>Napojna snaga u grijanju:</t>
  </si>
  <si>
    <t>N = 1,44 kW / 230 V - 50 Hz</t>
  </si>
  <si>
    <t>Protok zraka: 1910m3/h</t>
  </si>
  <si>
    <t>Nivo zvučne snage 65 dBA</t>
  </si>
  <si>
    <t>Nivo zvučnog tlaka: hlađenje: 50/50 dBA</t>
  </si>
  <si>
    <t>Nivo zvučnog tlaka: grijanje: 50/50 dBA</t>
  </si>
  <si>
    <t>Dimenzije: 740 x 200 mm ; h = 600 mm</t>
  </si>
  <si>
    <t>Težina: 40 kg</t>
  </si>
  <si>
    <t>Maksimalna duljina cjevovoda 20 m, od toga visinski 15 m.</t>
  </si>
  <si>
    <t>Priključak R410A: tekuća faza: 6,35 mm</t>
  </si>
  <si>
    <t>Priključak R410A: plinovita faza: 9,52 mm</t>
  </si>
  <si>
    <t>Radno područje: grijanje: od -15 do 24°C</t>
  </si>
  <si>
    <t>Radno područje: hlađenje: od -10 (-15) do 43°C</t>
  </si>
  <si>
    <t>Napajanje : 230V / 50 Hz ~1</t>
  </si>
  <si>
    <t>Unutarnja  jedinica zidne izvedbe sa maskom, opremljena ventilatorom, 4-brzinskim elektromotorom, izmjenjivačem topline s direktnom ekspazijom freona, te svim potrebnim elementima za zaštitu, kontrolu i regulaciju uređaja i temperature.</t>
  </si>
  <si>
    <t>Kao proizvod Fujitsu tip: ASYG12LMCE</t>
  </si>
  <si>
    <t>Slijedećih tehničkih karakteristika:</t>
  </si>
  <si>
    <t>Nazivna učinkovitost (hlađenje pri uvjetima 35°C/27°C nazivnog opterećenja, te grijanje pri uvjetima 7°C/20°C nazivnog opterećenja)</t>
  </si>
  <si>
    <t>Qh =3,5</t>
  </si>
  <si>
    <t>EER= 4,01</t>
  </si>
  <si>
    <t>Oznaka energetske učinkovitosti: A++</t>
  </si>
  <si>
    <t>Qg = 4,0</t>
  </si>
  <si>
    <t>COP= 4,43</t>
  </si>
  <si>
    <t>Oznaka energetske učinkovitosti: A+</t>
  </si>
  <si>
    <t>Godišnja potrošnja energije : 967 kWh</t>
  </si>
  <si>
    <t>Protok zraka hlađenje: 570 m3/h</t>
  </si>
  <si>
    <t>Protok zraka grijanje: 570 m3/h</t>
  </si>
  <si>
    <t>Nivo zvučnog tlaka: hlađenje: 22 - 40 dBA</t>
  </si>
  <si>
    <t>Nivo zvučnog tlaka: grijanje: 22 - 40 dBA</t>
  </si>
  <si>
    <t>Nivo zvučnog snage: 55 dB(A)</t>
  </si>
  <si>
    <t>Dimenzije: 870 x 240 mm ; h = 290 mm</t>
  </si>
  <si>
    <t>Težina: 9 kg</t>
  </si>
  <si>
    <t>Boja kučišta: bijela</t>
  </si>
  <si>
    <t>Stavka uključuje bežični daljinski upravljač sa 7-dnevnim timerom.</t>
  </si>
  <si>
    <t xml:space="preserve">Dobava predizolirane bakrene cijevi u kolutu za freonsku instalaciju plinske i tekuće faze namjenjene za rashladni medij R-410A. U kompletu sa spojnicama i koljenima, spojnim i pričvrsnim materijalom. </t>
  </si>
  <si>
    <t>d 6,35</t>
  </si>
  <si>
    <t>Dobava pocinčanih nosača za vanjsku jedinicu i unutarnje jedinice od kutnog željeza. U stavku uključen sav potrebni materijal kao što su obujmice, konzole, nosači, kutnici, flahovi, matice, vijci, stope, oslonci, podlošci i sl.</t>
  </si>
  <si>
    <t>Dobava izolacije cijevnog razvoda u vanjskom prostoru mineralnom vunom u oblozi od Al lima.</t>
  </si>
  <si>
    <t>Cijevi za kondenzat iz PE Aquatherm ili slične jednakovrijedne cijevi. U metraži uključene kose račve, redukcije, fitinzi i svi ostali spojni elementi za spajanje kondenzata u sifone sanitarnih elemenata, sanitarne otvore u podu i dr. u koje se vrši spoj cijevi kondenzata.</t>
  </si>
  <si>
    <t>f 40x3,5 mm (DN 32)</t>
  </si>
  <si>
    <t xml:space="preserve"> m'</t>
  </si>
  <si>
    <t>U jediničnim cijenama za sve stavke troškovnika, ponuda mora sadržavati ukupne troškove materijala i rada do potpunog dovršenja cjelokupnog posla, uključujući:</t>
  </si>
  <si>
    <t>* nabavu i transport na gradilište, utovare, istovare, skladištenje i čuvanje,</t>
  </si>
  <si>
    <t>* sav rad, glavni i pomoćni, uporabu lakih pokretnih skela, sva potrebna podupiranja, sav unutrašnji transport i potrebnu zaštitu izvedenih radova,</t>
  </si>
  <si>
    <t>* spajanje i montažu, uključujući sav potreban spojni, montažni, pričvrsni i ostali materijal potreban za potpuno funkcioniranje,</t>
  </si>
  <si>
    <t>* po potrebi uzemljenje,</t>
  </si>
  <si>
    <t>* izradu utora po zidovima i prodora kroz zidove i podove (stropove) kompletno sa zbinjavanjem istih,</t>
  </si>
  <si>
    <t>* sva prateća čišćenja tijekom izvođenja radova,</t>
  </si>
  <si>
    <t>* troškove zbrinjavanja otpada,</t>
  </si>
  <si>
    <t>* izradu prateće radioničke dokumentacije za sve razvodne ormare, izradu natpisnih pločica, oznaka kabela i rednih stezaljki,</t>
  </si>
  <si>
    <t>* nabavu i transport na radilište, utovare, istovare, skladištenje i čuvanje,</t>
  </si>
  <si>
    <t>* građevinsku pripomoć u vidu izrada niša, ugradbom i obzidavanjem razvodnih polja te sve ostale građevinske radove koji se odnose na elektroinstalaterske radove,</t>
  </si>
  <si>
    <t>* puštanje sustava u rad, izradu uputa za rukovanje i obuku korisnika,</t>
  </si>
  <si>
    <t>* za sve izvedene radove, ugrađene materijale i opremu, potrebno je ishoditi dokaze o kakvoći (atesta dokumentacije, garantni listovi) te ih bez posebne naknade dati na uvid nadzornom inženjeru, a prilikom promopredaje građevine, uručiti Investitoru odnosno kranjem korisniku,</t>
  </si>
  <si>
    <t>* sva isporučena i ugrađena oprema i materijali moraju imati hrvatske certifikate i osiguran servis i održavanje u Republici Hrvatskoj.</t>
  </si>
  <si>
    <t>* kabeli i kabelske grupe moraju biti iz EU</t>
  </si>
  <si>
    <t>* ovjes na mjestu brtvljenja mora biti 20 cm od brtvljenja</t>
  </si>
  <si>
    <t>Ponuditelji su dužni prije podnošenja ponude temeljito pregledati projektnu dokumentaciju i za eventualne nejasnoće konzultirati projektanta. Također, obvezuju se procijeniti sve činjenice koje utječu na cijenu, kvalitetu i rok završetka radova, budući da se naknadni prigovori i zahtjevi za povećavanje cijene zbog nepoznavanja građevine i projektne dokumentacije neće uzeti u obzir.</t>
  </si>
  <si>
    <t>Za sve eventualne primjedbe u pogledu izvođenja i troškovnika, obratiti se projektantu, prije davanja ponude.</t>
  </si>
  <si>
    <t>Sječenje kabela izvesti na licu mjesta nakon izmjerene stvarne dužine trase.</t>
  </si>
  <si>
    <t>Obveza je izvoditelja da sve prodore u zidovima zatvore, prema pravilima struke ovisno da li se radi o požarnim ili običnim zidovima</t>
  </si>
  <si>
    <t>Ponuđač radova mora ponuditi sve stavke iz ovog troškovnika. Ukoliko neke od stavki ne nudi ili predlaže alternativu, to u svojoj ponudi mora posebno naglasiti.</t>
  </si>
  <si>
    <t xml:space="preserve">Prije početka radova, Izvoditelj radova je dužan osigurati radilište i obavezno primjenjivati sve mjere zaštite na radu za sredstva rada (atestirana) i radnike (zaštitne kacige, zaštitna obuća i sl.). </t>
  </si>
  <si>
    <t>Za eventualne štete uzrokovane neodgovornim ili nestručnim radom, odgovara Izvoditelj radova te ih je obavezan nadoknaditi Investitoru.</t>
  </si>
  <si>
    <t>Gore navedene napomene su obvezatne i biti će sastavni dio ugovorne dokumentacije!</t>
  </si>
  <si>
    <t>RAZVODNI UREĐAJI I NAPOJNI VODOVI</t>
  </si>
  <si>
    <t>IZJEDNAČENJE POTENCIJALA</t>
  </si>
  <si>
    <t>INSTALACIJA PRIKLJUČNICA I EMP-A</t>
  </si>
  <si>
    <t>INSTALACIJA ELEKTRIČNE RASVJETE</t>
  </si>
  <si>
    <t>ISPITIVANJE I IZDAVANJE ATESTA</t>
  </si>
  <si>
    <t>OSTALI RADOVI</t>
  </si>
  <si>
    <t>INSTALACIJA RAČUNALNE I TELEFONSKE MREŽE</t>
  </si>
  <si>
    <t>INSTALACIJA VATRODOJAVE</t>
  </si>
  <si>
    <t>Izrada dokumentacije izvedenog stanja u 3 primjerka</t>
  </si>
  <si>
    <t>UREĐENJE PROSTORA BIVŠE FOTOKOPIRAONICE</t>
  </si>
  <si>
    <t>DEMONTAŽA SANITARNE OPREME</t>
  </si>
  <si>
    <t>Demontaža i odvoz dotrajale sanitarne opreme.</t>
  </si>
  <si>
    <t>DEMONTAŽA VODOVODNE INSTALACIJE</t>
  </si>
  <si>
    <t>DEMONTAŽA ODVODNE INSTALACIJE</t>
  </si>
  <si>
    <t>- wc školjka s pripadajućim fazonskim komadom za spoj na glavni razvod i kotlićem</t>
  </si>
  <si>
    <t>- kuhinjski element od iverice dim. 100x70x60 cm s pripadajućim sudoperom, sifonom i mješalicom</t>
  </si>
  <si>
    <t>- kuhinjski element od iverice dim. 100x60x60 cm s dva pripadajuća sudopera, sifonom i mješalicom</t>
  </si>
  <si>
    <t>- električni bojler zapremnine V = 5L</t>
  </si>
  <si>
    <t>- električni bojler zapremnine V = 50L</t>
  </si>
  <si>
    <t>- 80/60 cm</t>
  </si>
  <si>
    <t>- 70/60 cm</t>
  </si>
  <si>
    <t>- harmonik vrata, dim. 80/205 cm</t>
  </si>
  <si>
    <t>- 70/60 cm (montira se na novu poziciju)</t>
  </si>
  <si>
    <t>REZANJE CIJEVI ZA GRIJANJE</t>
  </si>
  <si>
    <t>DN 15 (½")</t>
  </si>
  <si>
    <t>Rezanje, brtvljenje i odvoz cijevi grijanja zbog izmještanja radijatora na novu poziciju. Cijevi promjera DN 15 (½").</t>
  </si>
  <si>
    <r>
      <t xml:space="preserve">Strojno i ručno obijanje keramičkih pločica i žbuke sa zidova.  Visina opločenja keramikom do cca 2,60 m. Prosječna debljina žbuke je 3 cm. U stavci je uključena pokretna skela. </t>
    </r>
    <r>
      <rPr>
        <b/>
        <sz val="12"/>
        <rFont val="Calibri"/>
        <family val="2"/>
        <charset val="238"/>
      </rPr>
      <t>NAPOMENA:</t>
    </r>
    <r>
      <rPr>
        <sz val="12"/>
        <rFont val="Calibri"/>
        <family val="2"/>
        <charset val="238"/>
      </rPr>
      <t xml:space="preserve"> Odnosi se na zidove koji se ne uklanjaju.</t>
    </r>
  </si>
  <si>
    <t xml:space="preserve">Zidarska obrada zidova nakon demontaže instalacija. Stavka uključuje i dobavu i ugradnju PVC mrežice u polimerno ljepilo na mjestima demontaže instalacija u širini 20 cm. </t>
  </si>
  <si>
    <t>Štemanje zida i demontaža dotrajale odvodne instalacije u zidovima od opeke i podu. Odvodne cijevi profila DN50 - DN160.</t>
  </si>
  <si>
    <t>Štemanje zida i demontaža dotrajale vodovodne instalacije u zidovima od opeke i podu. Vodovodne cijevi profila DN20 - DN32.</t>
  </si>
  <si>
    <t>Uklanjanje zidova od gips-kartonskih ploča, uključivo metalnu potkonstrukciju i ispunu. U stavci je uključena pokretna skela.</t>
  </si>
  <si>
    <t>Strojno i ručno obijanje keramičkih pločica s gipskartonskih zidova.  Visina opločenja keramikom do cca 2,20 m.</t>
  </si>
  <si>
    <t xml:space="preserve">-  tuš kada dimenzija 90x90 cm, sifon, mješalica, vodilica za tuš sa spojem na dovod vode, zavjesa i pripadajuča šipka. </t>
  </si>
  <si>
    <t xml:space="preserve">Žbukanje unutrašnjih zidova tvornički spravljenim vapneno-cementnim mortom, prosječne debljine 3-5 cm. Izvodi se u 2 sloja, prvi sloj nivelirajući, za zapunjavanje neravnina u zidovima i stropovima. Prije žbukanja sve površine prskati rijetkim cementnim mortom (cementni špric). Na sve bridove ugrađuju se kutni profili od pocinčanog lima. Stavka uključuje dobavu i transport svog potrebnog materijala i izradu pokretne skele. Visina prostorija do 4,85 m. </t>
  </si>
  <si>
    <t>LIČENJE STROPOVA</t>
  </si>
  <si>
    <t>LIČENJE ZIDOVA - disperzivna boja</t>
  </si>
  <si>
    <t>LIČENJE ZIDOVA - uljana boja</t>
  </si>
  <si>
    <t>ŽBUKANJE UNUTRAŠNJIH ZIDOVA</t>
  </si>
  <si>
    <t>Ličenje čelične ograde galerije visine 100 cm koja se sastoji od:</t>
  </si>
  <si>
    <t>ISPUNA OGRADE</t>
  </si>
  <si>
    <t>Obračun po m' postavljenih čeličnih profila.</t>
  </si>
  <si>
    <t xml:space="preserve">Dobava, izrada i montaža horizontalne ispune postojeće čelične ograde. Ispuna se izrađuje od čeličnih pravokutnih profila, dimenzija 40/40/2 mm koje se zavaruje na postojeće čelične stupove. Razmak između horizontalnih prečki i poda tj. vrha ograde ne smije biti veći od 25 cm svijetlog okomitog razmaka. Osnovni materijal za izradu čelične konstrukcije je S 235. Svi čelični dijelovi antikorozivno se zaštićuju zaštitnim premazima za klasu korozivnosti C1 prema HRN EN ISO 12944-2 ili jednakovrijedno. </t>
  </si>
  <si>
    <t>- stupova pravokutnog profila 80x40 mm na svakih 100 cm,</t>
  </si>
  <si>
    <t>- rukohvata pravokutnog profila 80x40 mm.</t>
  </si>
  <si>
    <t>Dobava materijala i ličenje cijevi grijanja bojama za metal otpornim na visoke temperature. Cijevi promjera 1/2''-3/4''.</t>
  </si>
  <si>
    <t>Jediničnom cijenom izvođač treba obuhvatiti sve potrebne radnje za demontažu, rušenje, razgradnju, odnosno obijanja sa svim prijenosima do prijevoznih sredstava, skladišta ili privremene deponije otpadnog materijala,  i  završnim odvozom na reciklažno dvorište za građevni ili EE otpad s plaćanjem svih naknada zbrinjavanja (ako u stavci nije drugačije navedeno). U jediničnu cijenu uključiti faktor rastresitosti - priznaje se količina u sraslom stanju.</t>
  </si>
  <si>
    <t>Jediničnom cijenom izvođač treba obuhvatiti sve potrebne radnje za demontažu, rušenje, razgradnju, odnosno obijanja sa svim prijenosima do prijevoznih sredstava, skladišta ili privremene deponije otpadnog materijala i završnim odvozom na reciklažno dvorište za građevni ili EE otpad s plaćanjem svih naknada zbrinjavanja.</t>
  </si>
  <si>
    <t xml:space="preserve">Dobava materijala, struganje postojećih slojeva boje i gleta, impregniranje i čišćenje podloge te 2x gletanje i 2x ličenje disperzivnom bojom u tonu po izboru korisnika. Izvodi se do visine 2,20 m od poda. Dobava i ugradba potrebnog materijala i radna skela uključeni u stavku. </t>
  </si>
  <si>
    <t xml:space="preserve">Dobava i ugradnja: Čelična navojna cijev za grijanje prema HRN C.B5.222 ili jednakovrijedno iz materijala Č.0003 izvan zida, ispitane na nepropusnost sa svim potrebnim materijalom za spajanje. U cijenu uračunati sva koljena, redukcije, T-komade, fitinzi, ovjesni i pričvrsni materijal, obujmice, oslonci, proturne cijevi, konzole i sl. Cijevi su očišćene do metalnog sjaja, zaštićene emajliranim naličjem, te je sav vidljivi cjevovod oličen uljanim naličjem otpornim na temp do 100°C. Cijev se zavaruje na postojeći razvod grijanja. </t>
  </si>
  <si>
    <t>UKLANJANJE ZIDOVA I STROPOVA OD GIPSKARTONSKIH PLOČA</t>
  </si>
  <si>
    <t>- jednostruka obloga, strop</t>
  </si>
  <si>
    <t>¸¸</t>
  </si>
  <si>
    <t>GIPS-KARTONSKI RADOVI</t>
  </si>
  <si>
    <t>SPUŠTENI STROP</t>
  </si>
  <si>
    <t>Dobava materijala i izvedba spuštenog stropa od gipskartonskih ploča.</t>
  </si>
  <si>
    <t>Spušteni strop sastoji se od slijedećih slojeva:</t>
  </si>
  <si>
    <t>- metalna potkonstrukcija iz tipskih čeličnih pocinčanih profila UD, CD (debljina lima 0,6 mm) za spušteni strop, u dva smjera, ovješena odgovarajućim ovjesom na ab ploču, profili prema odabranom proizvođaču, uz dokaz nosivosti,</t>
  </si>
  <si>
    <t>- jednostruke gipskartonske ploče, debljine 1x1,25 cm.</t>
  </si>
  <si>
    <t xml:space="preserve">Izvedba svih detalja prema standardnim detaljima proizvođača sustava. </t>
  </si>
  <si>
    <t xml:space="preserve">Izvoditi prema izmjerama na licu mjesta. </t>
  </si>
  <si>
    <t>Sva potrebna izrezivanja uključiti u jediničnu cijenu.</t>
  </si>
  <si>
    <t xml:space="preserve">U cijenu uključiti i sva potrebna bandažiranja i gletanja spojeva, glet masom odabranog proizvođača. </t>
  </si>
  <si>
    <t>Završno bojanje u ličilačkim radovima</t>
  </si>
  <si>
    <r>
      <t>Obračun po m</t>
    </r>
    <r>
      <rPr>
        <vertAlign val="superscript"/>
        <sz val="12"/>
        <rFont val="Calibri"/>
        <family val="2"/>
        <charset val="238"/>
      </rPr>
      <t>2</t>
    </r>
    <r>
      <rPr>
        <sz val="12"/>
        <rFont val="Calibri"/>
        <family val="2"/>
        <charset val="238"/>
      </rPr>
      <t xml:space="preserve"> izvedene površine.</t>
    </r>
  </si>
  <si>
    <t>UKLANJANJE OBLOGE ZIDOVA I STROPOVA OD GIPSKARTONSKIH PLOČA</t>
  </si>
  <si>
    <t>- neimpregnirane gipskartonske ploče</t>
  </si>
  <si>
    <t>VANJSKA JEDINICA SPLIT SUSTAVA</t>
  </si>
  <si>
    <t>UNUTARNJA JEDINICA SPLIT SUSTAVA</t>
  </si>
  <si>
    <t>NOSAČI</t>
  </si>
  <si>
    <t>IZOLACIJA</t>
  </si>
  <si>
    <t>INSTALACIJA KONDENZATA</t>
  </si>
  <si>
    <t xml:space="preserve"> INSTALACIJA HLAĐENJA</t>
  </si>
  <si>
    <t>CIJEVNI RAZVOD GRIJANJA</t>
  </si>
  <si>
    <t>Odspajanje i demontaža kablova. Prosječno 10 m kabela po rasvjetnom mjestu ili utičnici. U stavci uključeno iznošenje iz objekta te odvoz na reciklažno dvorište za EE otpad s plaćanjem svih naknada zbrinjavanja.</t>
  </si>
  <si>
    <t>NS</t>
  </si>
  <si>
    <t>Odspajanje i demontaža postojećih ugradnih ili nadgradnih svjetiljki. U stavci uključeno iznošenje iz objekta te odvoz na reciklažno dvorište za EE otpad s plaćanjem svih naknada zbrinjavanja.</t>
  </si>
  <si>
    <t>Odspajanje i demontaža utičnica i prekidača, razvodnih kutija i ostalog pomoćnog materijala. U stavci uključeno iznošenje iz objekta te odvoz na reciklažno dvorište za EE otpad s plaćanjem svih naknada zbrinjavanja.</t>
  </si>
  <si>
    <t>Odspajanje i demontaža opreme i postojećih razvodnih ormara. U stavci uključeno iznošenje iz objekta te odvoz na reciklažno dvorište za EE otpad s plaćanjem svih naknada zbrinjavanja.</t>
  </si>
  <si>
    <t>Dobava, montaža i spajanje novog razvodnog ormara "RO" koji se sastoji od slijedeće ugrađene opreme:</t>
  </si>
  <si>
    <t>Ormar plastični, troredni, 3x12 modula</t>
  </si>
  <si>
    <t>Naponski okidač 208-250 AC/DC</t>
  </si>
  <si>
    <t>Kućište cilindričnog osigurača 3P, 14x51</t>
  </si>
  <si>
    <t>Osigurač cilindrični 32A, GG, 14x51</t>
  </si>
  <si>
    <t>Odvodnik prenapona klasa C, 4P, 20kA</t>
  </si>
  <si>
    <t>FID sklopka 25A, 4 polna, 30 mA, 10kA</t>
  </si>
  <si>
    <t>Automatski osigurač C6, 1 polni, 10 Ka</t>
  </si>
  <si>
    <t>Automatski osigurač C10, 1 polni, 10 kA</t>
  </si>
  <si>
    <t>Automatski osigurač C16, 1 polni, 10 kA</t>
  </si>
  <si>
    <t>Automatski osigurač C20, 1 polni, 10 kA</t>
  </si>
  <si>
    <t>Automatski osigurač C25, 1 polni, 10 kA</t>
  </si>
  <si>
    <t>Ispitni list razvodnog ormara "RO"</t>
  </si>
  <si>
    <t>Izjava o sukladnosti i oznaka o sukladnosti u ormaru za razvodni ormar kuhinje "RO"</t>
  </si>
  <si>
    <t>Ostali sitni nespecificirani materijal (L, N i PE sabirnice, nosači, kanalice, stopice, vijci i sl. ). Cjena komplet izvedenog ormara sa montažom i spajanjem na objektu, te isporukom sheme spajanja stvarno izvedenog stanja</t>
  </si>
  <si>
    <t>Dobava, montaža i spajanje novog razvodnog ormara "RP" koji se sastoji od slijedeće ugrađene opreme:</t>
  </si>
  <si>
    <t>Ormar plastični, jednoredni, 1x18 modula</t>
  </si>
  <si>
    <t>Grebenasta sklopka, 25A, 0-1, 3p</t>
  </si>
  <si>
    <t>Automatski osigurač C16, 3 polni, 10 kA</t>
  </si>
  <si>
    <t>Ispitni list razvodnog ormara "RP"</t>
  </si>
  <si>
    <t>Izjava o sukladnosti i oznaka o sukladnosti u ormaru za razvodni ormar kuhinje "RP"</t>
  </si>
  <si>
    <t>Spajanje postojećeg napojnog kabela od postojeće pozicije ormara pa do pozicije ormara RO. Stavka obuhvaća kabel PP00 5x10mm2 od 2m i spojni pribor za nastavljanje postojećeg napojnog kabela ukoliko je potrebno. Kompletno sa spajanjem, te svim spojnim i montažnim priborom i materijalom</t>
  </si>
  <si>
    <t>Dobava i polaganje napojnih vodova do razvodnog ormara "RP", kabel se polaže podžbukno, a tip vodova koji se polaže je:</t>
  </si>
  <si>
    <t>4x(H07V-R 1x6mm2)+H07V-R 1G6mm2</t>
  </si>
  <si>
    <t>PVC cijev CSΦ32mm</t>
  </si>
  <si>
    <t>Dobava i polaganje dijelomično podžbukno u PVC cijevi, a dijelomično u PVC kanalicu kabela za napajanje potrošača (rasvjeta, priključnice, izvodi) sa razvodnih ormara tipa:</t>
  </si>
  <si>
    <t>NYM 3x1,5mm2</t>
  </si>
  <si>
    <t>NYM 3x2,5mm2</t>
  </si>
  <si>
    <t>NYM 5x2,5mm2</t>
  </si>
  <si>
    <t>PVC cijev CSΦ20mm</t>
  </si>
  <si>
    <t>PVC cijev CSΦ25mm</t>
  </si>
  <si>
    <t>PVC kanal 25x25 mm</t>
  </si>
  <si>
    <t>Izrada šliceva štemanjem ili rezanjem dijelomično u betonskim zidovima/stropovima, dijelomično u zidovima/stropovim od opeke za kabele i instalacijske PVC cijevi, prosječna širina i dubina štemanja je 40mm</t>
  </si>
  <si>
    <t>Dobava, montaža i spajanje podžbukne kutije za izjednačenje potencijala</t>
  </si>
  <si>
    <t>Dobava i polaganje voda H07V-K 1G6mm2 između razdjelnika i kutije za izjednačenje potencijala</t>
  </si>
  <si>
    <t>Dobava i polaganje voda H07V-K 1G4mm2 za izradu uzemljenja sa kutije za izjednačenje potencijala</t>
  </si>
  <si>
    <t>Izrada spoja za metalnu masu</t>
  </si>
  <si>
    <t>Dobava, montaža i spajanje nadžbukne industrijske priključnice CEE 16A, 5p, IP44</t>
  </si>
  <si>
    <t>Dobava i montaža tipkala za isključenje električne energije u nuždi JPR, tip PIT ALARM</t>
  </si>
  <si>
    <t>Dobava i montaža p/ž razvodne kutije tip 100x100mm</t>
  </si>
  <si>
    <r>
      <t xml:space="preserve">Dobava, montaža i spajanje podžbuknih priključnica </t>
    </r>
    <r>
      <rPr>
        <b/>
        <sz val="12"/>
        <rFont val="Calibri"/>
        <family val="2"/>
        <charset val="238"/>
      </rPr>
      <t>230V/16A</t>
    </r>
    <r>
      <rPr>
        <sz val="12"/>
        <rFont val="Calibri"/>
        <family val="2"/>
        <charset val="238"/>
      </rPr>
      <t>, 2-modularni komplet sastavljen od: podžbukna kutija za 2 modula (1 kom), nosač za 2 modula (1 kom), jednofazna schuko priključnica 230V/16A, 2p+PE, 2M (1 kom) i okvir za 2 modula (1 kom)</t>
    </r>
  </si>
  <si>
    <r>
      <t xml:space="preserve">Dobava, montaža i spajanje seta podžbuknih priključnica </t>
    </r>
    <r>
      <rPr>
        <b/>
        <sz val="12"/>
        <rFont val="Calibri"/>
        <family val="2"/>
        <charset val="238"/>
      </rPr>
      <t>2x230V/16A</t>
    </r>
    <r>
      <rPr>
        <sz val="12"/>
        <rFont val="Calibri"/>
        <family val="2"/>
        <charset val="238"/>
      </rPr>
      <t>, 4-modularni komplet sastavljen od: podžbukna kutija za 4 modula (1 kom), nosač za 4 modula (1 kom), jednofazna schuko priključnica 230V/16A, 2p+PE, 2M (2 kom) i okvir za 4 modula (1 kom)</t>
    </r>
  </si>
  <si>
    <t>Dobava, montaža i spajanje</t>
  </si>
  <si>
    <t>Nadgradno rasvjetno tijelo izrađeno u mehaničkoj zaštititi IP66 i IK09, otporno na UV zračenje, dimenzija 1152x85x80 (+/-5%). Sadrži polikarbonatni difuzor pričvršćen s inoks kopčama. Ukupne snage maksimalno 30W, minimalnog svjetlosnog toka od 4550lm, temperature svjetla 4000K, SDCM≤ 3, faktor snage 0,97 ili veći, klasa energetske učinkovitosti C. Radna temperatura od -20 do +35°C. Minimalan životni vijek pri L70B50 103.000h</t>
  </si>
  <si>
    <t>downlight rasvjetnog tijela, LED, 8W, 830, ø95x54mm, 878 lm</t>
  </si>
  <si>
    <t>downlight rasvjetno tijelo, dimenzija ø234/67mm, snaga 15W, LED, IP44, u kučištu za nadgradnu montažu</t>
  </si>
  <si>
    <t>Nadgradnog rasvjetnog tijela protupanične rasvjete 1h, 70lm, Ni Cd, IP42, IK4</t>
  </si>
  <si>
    <t>Dobava, montaža i spajanje običnog nadžbuknog prekidača 230V/10A</t>
  </si>
  <si>
    <t>Dobava, montaža i spajanje seta sastavljenog od dva obična podžbukna prekidača 230V/10A, 2-modularni komplet sastavljen od: podžbukna kutija za 2 modula (1 kom), nosač za 2 modula (1 kom), prekidač obični, 1M (2 kom) i okvir za 2 modula (1 kom)</t>
  </si>
  <si>
    <t>Dobava, montaža i spajanje izmjeničnog podžbuknog prekidača 230V/10A, 2-modularni komplet sastavljen od: podžbukna kutija za 2 modula (1 kom), nosač za 2 modula (1 kom), prekidač izmjenični, 2M (1 kom) i okvir za 2 modula (1 kom)</t>
  </si>
  <si>
    <t>Dobava, montaža i spajanje seta sastavljenog od običnog podžbuknog prekidača 230V/10A i izmjeničnog podžbukonog prekidača 230V/10A, 2-modularni komplet sastavljen od: podžbukna kutija za 2 modula (1 kom), nosač za 2 modula (1 kom), prekidač obični, 1M (1 kom), prekidač izmjenični, 1M (1 kom) i okvir za 2 modula (1 kom)</t>
  </si>
  <si>
    <t>Ispitivanje i kontrola električne instalacije obzirom na:</t>
  </si>
  <si>
    <t>Funkcionalno ispitivanje električnih instalacija</t>
  </si>
  <si>
    <t>Provjera zaštite od direktnog dodira dijelova pod naponom</t>
  </si>
  <si>
    <t>Provjera zaštite od indirektnog dodira</t>
  </si>
  <si>
    <t>Ispitivanje otpora izolacije vodiča i kabela</t>
  </si>
  <si>
    <t>Ispitivanje neprekinutosti zaštitnog vodiča, te izjednačenja potencijala</t>
  </si>
  <si>
    <t>Funkcionalno ispitivanje protupanične rasvjete</t>
  </si>
  <si>
    <t>Ispitivanje rasvjete objekta</t>
  </si>
  <si>
    <t>Ispitavanje ispravnosti i funkcionalnosti sustava za isključenje električne energije u nuždi</t>
  </si>
  <si>
    <t>Dobava i uvlačenje u položene PVC cijevi kablova:</t>
  </si>
  <si>
    <t>UTP Cat 6</t>
  </si>
  <si>
    <t>Dobava i polaganje PVC cijevi:</t>
  </si>
  <si>
    <t>Cijev CSΦ25mm</t>
  </si>
  <si>
    <t>Dobava, montaža i spajanje podžbuknih priključnica RJ45, 2-modularni komplet sastavljen od: podžbukna kutija za 2 modula (1 kom), nosač za 2 modula (1 kom), priključnica RJ45, 2M (1 kom) i okvir za 2 modula (1 kom)</t>
  </si>
  <si>
    <t>Ostali sitni nespecifirani materijal i pribor</t>
  </si>
  <si>
    <t>Dobava, doprema i postavljanje oznaka kabela i priključnica</t>
  </si>
  <si>
    <t>Isporuka oznaka i postavljanje oznaka na kabele</t>
  </si>
  <si>
    <t>Isporuka i postavljanje oznaka na priključnice</t>
  </si>
  <si>
    <t>Električna mjerenja i ispitivanja telefonske instalacije te izdavanje odgovarajućih atesta</t>
  </si>
  <si>
    <t>Odspajanje i demontaža, te ponovna montaža sa spajanjem postojećeg optičkog automatskog javljača požara nakon izvođenja radova</t>
  </si>
  <si>
    <t xml:space="preserve">Dobava, montaža i spajanje podnožja optičkog automatskog javljača požara kompitabilnog sa postojećim sustavom vatrodojave na objektu </t>
  </si>
  <si>
    <t xml:space="preserve">Dobava, montaža i spajanje optičkog automatskog javljača požara kompitabilnog sa postojećim sustavom vatrodojave na objektu </t>
  </si>
  <si>
    <t xml:space="preserve">Dobava, montaža i spajanje ručnog javljača požara kompitabilnog sa postojećim sustavom vatrodojave na objektu </t>
  </si>
  <si>
    <t>Dobava, isporuka i montaža oznaka za označavanje elemenata sustava za dojavu požara</t>
  </si>
  <si>
    <t xml:space="preserve">Dobava i montaža kabela JE-H(St)H E30 2x2x0,8mm2 </t>
  </si>
  <si>
    <t>Dobava i montaža PNT cijevi Φ20mm kompletno sa svim spojnim i montažnim priborom</t>
  </si>
  <si>
    <t>Programiranje i konfiguriranje sustava</t>
  </si>
  <si>
    <t>Ispitivanje sustava od strane ovlaštene ustanove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</si>
</sst>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kn&quot;_-;\-* #,##0.00\ &quot;kn&quot;_-;_-* &quot;-&quot;??\ &quot;kn&quot;_-;_-@_-"/>
    <numFmt numFmtId="43" formatCode="_-* #,##0.00\ _k_n_-;\-* #,##0.00\ _k_n_-;_-* &quot;-&quot;??\ _k_n_-;_-@_-"/>
    <numFmt numFmtId="164" formatCode="General\."/>
    <numFmt numFmtId="165" formatCode="_-* #,##0.00_-;\-* #,##0.00_-;_-* &quot;-&quot;??_-;_-@_-"/>
    <numFmt numFmtId="166" formatCode="00000"/>
  </numFmts>
  <fonts count="3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0"/>
      <name val="MS Sans Serif"/>
      <family val="2"/>
      <charset val="238"/>
    </font>
    <font>
      <b/>
      <sz val="12"/>
      <name val="Calibri"/>
      <family val="2"/>
      <charset val="238"/>
    </font>
    <font>
      <sz val="12"/>
      <name val="Calibri"/>
      <family val="2"/>
      <charset val="238"/>
    </font>
    <font>
      <sz val="12"/>
      <name val="Arial"/>
      <family val="2"/>
      <charset val="238"/>
    </font>
    <font>
      <sz val="14"/>
      <name val="Arial"/>
      <family val="2"/>
      <charset val="238"/>
    </font>
    <font>
      <b/>
      <u/>
      <sz val="12"/>
      <name val="Calibri"/>
      <family val="2"/>
      <charset val="238"/>
    </font>
    <font>
      <sz val="14"/>
      <name val="Calibri"/>
      <family val="2"/>
      <charset val="238"/>
    </font>
    <font>
      <b/>
      <sz val="14"/>
      <name val="Calibri"/>
      <family val="2"/>
      <charset val="238"/>
    </font>
    <font>
      <sz val="18"/>
      <name val="Calibri"/>
      <family val="2"/>
      <charset val="238"/>
    </font>
    <font>
      <b/>
      <sz val="18"/>
      <name val="Calibri"/>
      <family val="2"/>
      <charset val="238"/>
    </font>
    <font>
      <sz val="11"/>
      <color theme="1"/>
      <name val="Calibri"/>
      <family val="2"/>
      <charset val="238"/>
      <scheme val="minor"/>
    </font>
    <font>
      <b/>
      <sz val="14"/>
      <name val="Calibri"/>
      <family val="2"/>
      <charset val="238"/>
      <scheme val="minor"/>
    </font>
    <font>
      <sz val="14"/>
      <name val="Calibri"/>
      <family val="2"/>
      <charset val="238"/>
      <scheme val="minor"/>
    </font>
    <font>
      <sz val="12"/>
      <color rgb="FFFF0000"/>
      <name val="Calibri"/>
      <family val="2"/>
      <charset val="238"/>
    </font>
    <font>
      <sz val="11"/>
      <name val="Arial"/>
      <family val="1"/>
    </font>
    <font>
      <b/>
      <sz val="16"/>
      <name val="Calibri"/>
      <family val="2"/>
      <charset val="238"/>
      <scheme val="minor"/>
    </font>
    <font>
      <sz val="10"/>
      <name val="Calibri"/>
      <family val="2"/>
      <charset val="238"/>
      <scheme val="minor"/>
    </font>
    <font>
      <b/>
      <sz val="10"/>
      <name val="Calibri"/>
      <family val="2"/>
      <charset val="238"/>
      <scheme val="minor"/>
    </font>
    <font>
      <sz val="18"/>
      <name val="Calibri"/>
      <family val="2"/>
      <charset val="238"/>
      <scheme val="minor"/>
    </font>
    <font>
      <b/>
      <sz val="12"/>
      <color rgb="FFFF0000"/>
      <name val="Calibri"/>
      <family val="2"/>
      <charset val="238"/>
    </font>
    <font>
      <sz val="10"/>
      <name val="Arial"/>
      <family val="2"/>
    </font>
    <font>
      <sz val="10"/>
      <name val="Verdana"/>
      <family val="2"/>
      <charset val="238"/>
    </font>
    <font>
      <sz val="10"/>
      <name val="Helv"/>
      <charset val="238"/>
    </font>
    <font>
      <sz val="12"/>
      <name val="Calibri"/>
      <family val="2"/>
      <charset val="238"/>
      <scheme val="minor"/>
    </font>
    <font>
      <b/>
      <sz val="12"/>
      <name val="Calibri"/>
      <family val="2"/>
      <charset val="238"/>
      <scheme val="minor"/>
    </font>
    <font>
      <vertAlign val="superscript"/>
      <sz val="12"/>
      <name val="Calibri"/>
      <family val="2"/>
      <charset val="238"/>
    </font>
    <font>
      <sz val="10"/>
      <name val="Calibri"/>
      <family val="2"/>
      <charset val="238"/>
    </font>
    <font>
      <sz val="12"/>
      <color rgb="FF00B050"/>
      <name val="Calibri"/>
      <family val="2"/>
      <charset val="238"/>
    </font>
    <font>
      <vertAlign val="subscript"/>
      <sz val="12"/>
      <name val="Calibri"/>
      <family val="2"/>
      <charset val="238"/>
    </font>
  </fonts>
  <fills count="4">
    <fill>
      <patternFill patternType="none"/>
    </fill>
    <fill>
      <patternFill patternType="gray125"/>
    </fill>
    <fill>
      <patternFill patternType="solid">
        <fgColor indexed="55"/>
        <bgColor indexed="64"/>
      </patternFill>
    </fill>
    <fill>
      <patternFill patternType="solid">
        <fgColor rgb="FF969696"/>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5">
    <xf numFmtId="0" fontId="0" fillId="0" borderId="0"/>
    <xf numFmtId="40" fontId="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1" fillId="0" borderId="0"/>
    <xf numFmtId="0" fontId="2" fillId="0" borderId="0"/>
    <xf numFmtId="0" fontId="18" fillId="0" borderId="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0" fontId="2" fillId="0" borderId="0" applyBorder="0">
      <alignment horizontal="left" wrapText="1" indent="1"/>
      <protection locked="0"/>
    </xf>
    <xf numFmtId="0" fontId="2" fillId="0" borderId="0"/>
    <xf numFmtId="0" fontId="24" fillId="0" borderId="0"/>
    <xf numFmtId="165" fontId="2" fillId="0" borderId="0" applyFont="0" applyFill="0" applyBorder="0" applyAlignment="0" applyProtection="0"/>
    <xf numFmtId="0" fontId="25" fillId="0" borderId="0"/>
    <xf numFmtId="0" fontId="26" fillId="0" borderId="0"/>
    <xf numFmtId="44" fontId="24" fillId="0" borderId="0" applyFont="0" applyFill="0" applyBorder="0" applyAlignment="0" applyProtection="0"/>
    <xf numFmtId="165" fontId="24" fillId="0" borderId="0" applyFont="0" applyFill="0" applyBorder="0" applyAlignment="0" applyProtection="0"/>
  </cellStyleXfs>
  <cellXfs count="227">
    <xf numFmtId="0" fontId="0" fillId="0" borderId="0" xfId="0"/>
    <xf numFmtId="0" fontId="6" fillId="0" borderId="0" xfId="0" applyFont="1" applyProtection="1"/>
    <xf numFmtId="0" fontId="6" fillId="0" borderId="0" xfId="0" applyFont="1" applyAlignment="1" applyProtection="1">
      <alignment horizontal="center" vertical="center"/>
    </xf>
    <xf numFmtId="0" fontId="6" fillId="0" borderId="0" xfId="0" applyFont="1" applyAlignment="1" applyProtection="1">
      <alignment vertical="top"/>
    </xf>
    <xf numFmtId="0" fontId="5" fillId="0" borderId="0" xfId="0" applyFont="1" applyProtection="1"/>
    <xf numFmtId="0" fontId="6" fillId="0" borderId="0" xfId="0" applyFont="1" applyFill="1" applyProtection="1"/>
    <xf numFmtId="0" fontId="6" fillId="0" borderId="0" xfId="30" applyFont="1" applyProtection="1"/>
    <xf numFmtId="0" fontId="6" fillId="0" borderId="0" xfId="30" applyFont="1" applyAlignment="1" applyProtection="1">
      <alignment vertical="top"/>
    </xf>
    <xf numFmtId="4" fontId="6" fillId="0" borderId="0" xfId="30" applyNumberFormat="1" applyFont="1" applyAlignment="1" applyProtection="1">
      <alignment horizontal="right"/>
    </xf>
    <xf numFmtId="0" fontId="20" fillId="0" borderId="0" xfId="0" applyFont="1" applyProtection="1"/>
    <xf numFmtId="0" fontId="21" fillId="0" borderId="0" xfId="0" applyFont="1" applyProtection="1"/>
    <xf numFmtId="0" fontId="16" fillId="0" borderId="0" xfId="0" applyFont="1" applyProtection="1"/>
    <xf numFmtId="0" fontId="5" fillId="0" borderId="0" xfId="30" applyFont="1" applyAlignment="1" applyProtection="1">
      <alignment vertical="top"/>
    </xf>
    <xf numFmtId="164" fontId="20" fillId="0" borderId="0" xfId="0" applyNumberFormat="1" applyFont="1" applyAlignment="1" applyProtection="1">
      <alignment horizontal="left" vertical="top"/>
    </xf>
    <xf numFmtId="164" fontId="22" fillId="0" borderId="0" xfId="0" applyNumberFormat="1" applyFont="1" applyAlignment="1" applyProtection="1">
      <alignment horizontal="left" vertical="top"/>
    </xf>
    <xf numFmtId="164" fontId="15" fillId="0" borderId="1" xfId="0" applyNumberFormat="1" applyFont="1" applyBorder="1" applyAlignment="1" applyProtection="1">
      <alignment horizontal="left" vertical="top"/>
    </xf>
    <xf numFmtId="164" fontId="15" fillId="0" borderId="0" xfId="0" applyNumberFormat="1" applyFont="1" applyBorder="1" applyAlignment="1" applyProtection="1">
      <alignment horizontal="left" vertical="top"/>
    </xf>
    <xf numFmtId="164" fontId="16" fillId="0" borderId="3" xfId="0" applyNumberFormat="1" applyFont="1" applyBorder="1" applyAlignment="1" applyProtection="1">
      <alignment horizontal="left" vertical="top"/>
    </xf>
    <xf numFmtId="0" fontId="5" fillId="0" borderId="0" xfId="0" applyNumberFormat="1" applyFont="1" applyFill="1" applyAlignment="1" applyProtection="1">
      <alignment horizontal="justify" vertical="top" wrapText="1"/>
    </xf>
    <xf numFmtId="0" fontId="6" fillId="0" borderId="0" xfId="0" applyNumberFormat="1" applyFont="1" applyAlignment="1" applyProtection="1">
      <alignment horizontal="justify" vertical="top" wrapText="1"/>
    </xf>
    <xf numFmtId="0" fontId="5" fillId="0" borderId="0" xfId="0" applyNumberFormat="1" applyFont="1" applyAlignment="1" applyProtection="1">
      <alignment horizontal="justify" vertical="top" wrapText="1"/>
    </xf>
    <xf numFmtId="0" fontId="5" fillId="2" borderId="0" xfId="0" applyNumberFormat="1" applyFont="1" applyFill="1" applyAlignment="1" applyProtection="1">
      <alignment horizontal="justify" vertical="top" wrapText="1"/>
    </xf>
    <xf numFmtId="0" fontId="6" fillId="0" borderId="0" xfId="0" quotePrefix="1" applyNumberFormat="1" applyFont="1" applyAlignment="1" applyProtection="1">
      <alignment horizontal="justify" vertical="top" wrapText="1"/>
    </xf>
    <xf numFmtId="0" fontId="5" fillId="0" borderId="0" xfId="0" applyNumberFormat="1" applyFont="1" applyBorder="1" applyAlignment="1" applyProtection="1">
      <alignment horizontal="justify" vertical="top" wrapText="1"/>
    </xf>
    <xf numFmtId="0" fontId="6" fillId="0" borderId="0" xfId="0" quotePrefix="1" applyNumberFormat="1" applyFont="1" applyFill="1" applyAlignment="1" applyProtection="1">
      <alignment horizontal="justify" vertical="top" wrapText="1"/>
    </xf>
    <xf numFmtId="0" fontId="9" fillId="0" borderId="0" xfId="0" applyNumberFormat="1" applyFont="1" applyAlignment="1" applyProtection="1">
      <alignment horizontal="justify" vertical="top" wrapText="1"/>
    </xf>
    <xf numFmtId="0" fontId="5" fillId="2" borderId="0" xfId="0" applyNumberFormat="1" applyFont="1" applyFill="1" applyAlignment="1" applyProtection="1">
      <alignment horizontal="left" vertical="top"/>
    </xf>
    <xf numFmtId="164" fontId="21" fillId="0" borderId="0" xfId="0" applyNumberFormat="1" applyFont="1" applyAlignment="1" applyProtection="1">
      <alignment horizontal="center" vertical="center"/>
    </xf>
    <xf numFmtId="4" fontId="5" fillId="0" borderId="4" xfId="0" applyNumberFormat="1" applyFont="1" applyBorder="1" applyAlignment="1" applyProtection="1">
      <alignment horizontal="center" vertical="center" wrapText="1" shrinkToFit="1"/>
    </xf>
    <xf numFmtId="0" fontId="19" fillId="0" borderId="0" xfId="0" applyNumberFormat="1" applyFont="1" applyAlignment="1" applyProtection="1">
      <alignment horizontal="center" vertical="center"/>
    </xf>
    <xf numFmtId="0" fontId="22" fillId="0" borderId="0" xfId="0" applyNumberFormat="1" applyFont="1" applyAlignment="1" applyProtection="1">
      <alignment horizontal="justify" vertical="top"/>
    </xf>
    <xf numFmtId="0" fontId="15" fillId="0" borderId="0" xfId="0" applyNumberFormat="1" applyFont="1" applyBorder="1" applyAlignment="1" applyProtection="1">
      <alignment horizontal="justify" vertical="top"/>
    </xf>
    <xf numFmtId="0" fontId="15" fillId="0" borderId="2" xfId="0" applyNumberFormat="1" applyFont="1" applyBorder="1" applyAlignment="1" applyProtection="1">
      <alignment horizontal="justify" vertical="top"/>
    </xf>
    <xf numFmtId="0" fontId="16" fillId="0" borderId="2" xfId="0" applyNumberFormat="1" applyFont="1" applyBorder="1" applyAlignment="1" applyProtection="1">
      <alignment horizontal="justify" vertical="top"/>
    </xf>
    <xf numFmtId="0" fontId="16" fillId="0" borderId="3" xfId="0" applyNumberFormat="1" applyFont="1" applyBorder="1" applyAlignment="1" applyProtection="1">
      <alignment horizontal="justify" vertical="top"/>
    </xf>
    <xf numFmtId="0" fontId="20" fillId="0" borderId="0" xfId="0" applyNumberFormat="1" applyFont="1" applyAlignment="1" applyProtection="1">
      <alignment horizontal="justify" vertical="top"/>
    </xf>
    <xf numFmtId="43" fontId="5" fillId="0" borderId="4" xfId="3" applyNumberFormat="1" applyFont="1" applyBorder="1" applyAlignment="1" applyProtection="1">
      <alignment horizontal="center" vertical="center" wrapText="1" shrinkToFit="1"/>
    </xf>
    <xf numFmtId="0" fontId="5" fillId="0" borderId="0" xfId="0" applyNumberFormat="1" applyFont="1" applyFill="1" applyAlignment="1" applyProtection="1">
      <alignment horizontal="left" vertical="top"/>
    </xf>
    <xf numFmtId="164" fontId="5" fillId="0" borderId="0" xfId="0" applyNumberFormat="1" applyFont="1" applyAlignment="1" applyProtection="1">
      <alignment horizontal="right" vertical="top"/>
    </xf>
    <xf numFmtId="164" fontId="5" fillId="2" borderId="0" xfId="0" applyNumberFormat="1" applyFont="1" applyFill="1" applyAlignment="1" applyProtection="1">
      <alignment horizontal="right" vertical="top"/>
    </xf>
    <xf numFmtId="164" fontId="5" fillId="0" borderId="0" xfId="0" applyNumberFormat="1" applyFont="1" applyFill="1" applyAlignment="1" applyProtection="1">
      <alignment horizontal="right" vertical="top"/>
    </xf>
    <xf numFmtId="0" fontId="5" fillId="0" borderId="4" xfId="0" applyNumberFormat="1" applyFont="1" applyBorder="1" applyAlignment="1" applyProtection="1">
      <alignment horizontal="center" vertical="center" wrapText="1" shrinkToFit="1"/>
    </xf>
    <xf numFmtId="0" fontId="6" fillId="0" borderId="0" xfId="43" applyNumberFormat="1" applyFont="1" applyFill="1" applyBorder="1" applyAlignment="1" applyProtection="1">
      <alignment horizontal="justify" vertical="top" wrapText="1"/>
    </xf>
    <xf numFmtId="164" fontId="19" fillId="3" borderId="0" xfId="0" applyNumberFormat="1" applyFont="1" applyFill="1" applyBorder="1" applyAlignment="1" applyProtection="1">
      <alignment horizontal="left" vertical="top"/>
    </xf>
    <xf numFmtId="0" fontId="19" fillId="3" borderId="0" xfId="0" applyNumberFormat="1" applyFont="1" applyFill="1" applyBorder="1" applyAlignment="1" applyProtection="1">
      <alignment horizontal="center" vertical="top"/>
    </xf>
    <xf numFmtId="164" fontId="15" fillId="0" borderId="1" xfId="0" applyNumberFormat="1" applyFont="1" applyBorder="1" applyAlignment="1" applyProtection="1">
      <alignment horizontal="right" vertical="top"/>
    </xf>
    <xf numFmtId="164" fontId="15" fillId="0" borderId="0" xfId="0" applyNumberFormat="1" applyFont="1" applyBorder="1" applyAlignment="1" applyProtection="1">
      <alignment horizontal="right" vertical="top"/>
    </xf>
    <xf numFmtId="4" fontId="28" fillId="3" borderId="0" xfId="0" applyNumberFormat="1" applyFont="1" applyFill="1" applyBorder="1" applyAlignment="1" applyProtection="1">
      <alignment horizontal="center" shrinkToFit="1"/>
    </xf>
    <xf numFmtId="4" fontId="28" fillId="0" borderId="0" xfId="0" applyNumberFormat="1" applyFont="1" applyAlignment="1" applyProtection="1">
      <alignment horizontal="center" vertical="center" wrapText="1" shrinkToFit="1"/>
    </xf>
    <xf numFmtId="4" fontId="28" fillId="0" borderId="0" xfId="0" applyNumberFormat="1" applyFont="1" applyAlignment="1" applyProtection="1">
      <alignment horizontal="center" vertical="center" shrinkToFit="1"/>
    </xf>
    <xf numFmtId="4" fontId="27" fillId="0" borderId="0" xfId="0" applyNumberFormat="1" applyFont="1" applyAlignment="1" applyProtection="1">
      <alignment horizontal="center" shrinkToFit="1"/>
    </xf>
    <xf numFmtId="4" fontId="27" fillId="0" borderId="0" xfId="0" applyNumberFormat="1" applyFont="1" applyFill="1" applyAlignment="1" applyProtection="1">
      <alignment horizontal="center" shrinkToFit="1"/>
    </xf>
    <xf numFmtId="4" fontId="28" fillId="0" borderId="1" xfId="0" applyNumberFormat="1" applyFont="1" applyBorder="1" applyAlignment="1" applyProtection="1">
      <alignment horizontal="center" shrinkToFit="1"/>
    </xf>
    <xf numFmtId="4" fontId="28" fillId="0" borderId="1" xfId="0" applyNumberFormat="1" applyFont="1" applyFill="1" applyBorder="1" applyAlignment="1" applyProtection="1">
      <alignment horizontal="center" shrinkToFit="1"/>
    </xf>
    <xf numFmtId="4" fontId="28" fillId="0" borderId="0" xfId="0" applyNumberFormat="1" applyFont="1" applyBorder="1" applyAlignment="1" applyProtection="1">
      <alignment horizontal="center" shrinkToFit="1"/>
    </xf>
    <xf numFmtId="4" fontId="28" fillId="0" borderId="0" xfId="0" applyNumberFormat="1" applyFont="1" applyFill="1" applyBorder="1" applyAlignment="1" applyProtection="1">
      <alignment horizontal="center" shrinkToFit="1"/>
    </xf>
    <xf numFmtId="4" fontId="28" fillId="0" borderId="2" xfId="0" applyNumberFormat="1" applyFont="1" applyBorder="1" applyAlignment="1" applyProtection="1">
      <alignment horizontal="center" shrinkToFit="1"/>
    </xf>
    <xf numFmtId="4" fontId="28" fillId="0" borderId="2" xfId="0" applyNumberFormat="1" applyFont="1" applyFill="1" applyBorder="1" applyAlignment="1" applyProtection="1">
      <alignment horizontal="center" shrinkToFit="1"/>
    </xf>
    <xf numFmtId="4" fontId="27" fillId="0" borderId="2" xfId="0" applyNumberFormat="1" applyFont="1" applyBorder="1" applyAlignment="1" applyProtection="1">
      <alignment horizontal="center" shrinkToFit="1"/>
    </xf>
    <xf numFmtId="4" fontId="27" fillId="0" borderId="3" xfId="0" applyNumberFormat="1" applyFont="1" applyBorder="1" applyAlignment="1" applyProtection="1">
      <alignment horizontal="center" shrinkToFit="1"/>
    </xf>
    <xf numFmtId="4" fontId="27" fillId="0" borderId="3" xfId="0" applyNumberFormat="1" applyFont="1" applyFill="1" applyBorder="1" applyAlignment="1" applyProtection="1">
      <alignment horizontal="center" shrinkToFit="1"/>
    </xf>
    <xf numFmtId="4" fontId="28" fillId="0" borderId="5" xfId="0" applyNumberFormat="1" applyFont="1" applyBorder="1" applyAlignment="1" applyProtection="1">
      <alignment horizontal="center" shrinkToFit="1"/>
    </xf>
    <xf numFmtId="4" fontId="5" fillId="0" borderId="4" xfId="3" applyNumberFormat="1" applyFont="1" applyBorder="1" applyAlignment="1" applyProtection="1">
      <alignment horizontal="center" vertical="center" wrapText="1" shrinkToFit="1"/>
    </xf>
    <xf numFmtId="164" fontId="5" fillId="0" borderId="4" xfId="0" applyNumberFormat="1" applyFont="1" applyBorder="1" applyAlignment="1" applyProtection="1">
      <alignment horizontal="center" vertical="center"/>
    </xf>
    <xf numFmtId="0" fontId="6" fillId="0" borderId="0" xfId="0" applyNumberFormat="1" applyFont="1" applyFill="1" applyAlignment="1" applyProtection="1">
      <alignment horizontal="justify" vertical="top" wrapText="1"/>
    </xf>
    <xf numFmtId="43" fontId="6" fillId="0" borderId="1" xfId="0" applyNumberFormat="1" applyFont="1" applyBorder="1" applyAlignment="1" applyProtection="1">
      <alignment horizontal="center" vertical="center" shrinkToFit="1"/>
    </xf>
    <xf numFmtId="43" fontId="5" fillId="0" borderId="0" xfId="3" applyNumberFormat="1" applyFont="1" applyAlignment="1" applyProtection="1">
      <alignment horizontal="center" vertical="center" shrinkToFit="1"/>
    </xf>
    <xf numFmtId="43" fontId="6" fillId="2" borderId="0" xfId="3" applyNumberFormat="1" applyFont="1" applyFill="1" applyAlignment="1" applyProtection="1">
      <alignment horizontal="center" vertical="center" shrinkToFit="1"/>
    </xf>
    <xf numFmtId="43" fontId="6" fillId="0" borderId="0" xfId="3" applyNumberFormat="1" applyFont="1" applyFill="1" applyAlignment="1" applyProtection="1">
      <alignment horizontal="center" vertical="center" shrinkToFit="1"/>
    </xf>
    <xf numFmtId="43" fontId="5" fillId="2" borderId="0" xfId="0" applyNumberFormat="1" applyFont="1" applyFill="1" applyAlignment="1" applyProtection="1">
      <alignment horizontal="center" vertical="center" shrinkToFit="1"/>
    </xf>
    <xf numFmtId="43" fontId="5" fillId="0" borderId="0" xfId="0" applyNumberFormat="1" applyFont="1" applyFill="1" applyAlignment="1" applyProtection="1">
      <alignment horizontal="center" vertical="center" shrinkToFit="1"/>
    </xf>
    <xf numFmtId="43" fontId="5" fillId="0" borderId="0" xfId="0" applyNumberFormat="1" applyFont="1" applyAlignment="1" applyProtection="1">
      <alignment horizontal="center" vertical="center" shrinkToFit="1"/>
    </xf>
    <xf numFmtId="43" fontId="6" fillId="0" borderId="0" xfId="0" applyNumberFormat="1" applyFont="1" applyAlignment="1" applyProtection="1">
      <alignment horizontal="center" vertical="center" shrinkToFit="1"/>
    </xf>
    <xf numFmtId="43" fontId="6" fillId="0" borderId="0" xfId="0" applyNumberFormat="1" applyFont="1" applyFill="1" applyAlignment="1" applyProtection="1">
      <alignment horizontal="center" vertical="center" shrinkToFit="1"/>
    </xf>
    <xf numFmtId="43" fontId="9" fillId="2" borderId="0" xfId="0" applyNumberFormat="1" applyFont="1" applyFill="1" applyAlignment="1" applyProtection="1">
      <alignment horizontal="center" vertical="center" shrinkToFit="1"/>
    </xf>
    <xf numFmtId="43" fontId="9" fillId="0" borderId="0" xfId="0" applyNumberFormat="1" applyFont="1" applyAlignment="1" applyProtection="1">
      <alignment horizontal="center" vertical="center" shrinkToFit="1"/>
    </xf>
    <xf numFmtId="0" fontId="6" fillId="0" borderId="1" xfId="0" applyNumberFormat="1" applyFont="1" applyBorder="1" applyAlignment="1" applyProtection="1">
      <alignment horizontal="center" vertical="center" shrinkToFit="1"/>
    </xf>
    <xf numFmtId="4" fontId="6" fillId="0" borderId="1" xfId="0" applyNumberFormat="1" applyFont="1" applyBorder="1" applyAlignment="1" applyProtection="1">
      <alignment horizontal="center" vertical="center" shrinkToFit="1"/>
    </xf>
    <xf numFmtId="0" fontId="5" fillId="0" borderId="0" xfId="0" applyNumberFormat="1" applyFont="1" applyAlignment="1" applyProtection="1">
      <alignment horizontal="center" vertical="center" shrinkToFit="1"/>
    </xf>
    <xf numFmtId="4" fontId="5" fillId="0" borderId="0" xfId="0" applyNumberFormat="1" applyFont="1" applyAlignment="1" applyProtection="1">
      <alignment horizontal="center" vertical="center" shrinkToFit="1"/>
    </xf>
    <xf numFmtId="0" fontId="5" fillId="2" borderId="0" xfId="0" applyNumberFormat="1" applyFont="1" applyFill="1" applyAlignment="1" applyProtection="1">
      <alignment horizontal="center" vertical="center" shrinkToFit="1"/>
    </xf>
    <xf numFmtId="4" fontId="5" fillId="2" borderId="0" xfId="0" applyNumberFormat="1" applyFont="1" applyFill="1" applyAlignment="1" applyProtection="1">
      <alignment horizontal="center" vertical="center" shrinkToFit="1"/>
    </xf>
    <xf numFmtId="0" fontId="5" fillId="0" borderId="0" xfId="0" applyNumberFormat="1" applyFont="1" applyFill="1" applyAlignment="1" applyProtection="1">
      <alignment horizontal="center" vertical="center" shrinkToFit="1"/>
    </xf>
    <xf numFmtId="4" fontId="5" fillId="0" borderId="0" xfId="0" applyNumberFormat="1" applyFont="1" applyFill="1" applyAlignment="1" applyProtection="1">
      <alignment horizontal="center" vertical="center" shrinkToFit="1"/>
    </xf>
    <xf numFmtId="0" fontId="6" fillId="0" borderId="0" xfId="0" applyNumberFormat="1" applyFont="1" applyAlignment="1" applyProtection="1">
      <alignment horizontal="center" vertical="center" shrinkToFit="1"/>
    </xf>
    <xf numFmtId="4" fontId="6" fillId="0" borderId="0" xfId="0" applyNumberFormat="1" applyFont="1" applyAlignment="1" applyProtection="1">
      <alignment horizontal="center" vertical="center" shrinkToFit="1"/>
    </xf>
    <xf numFmtId="0" fontId="6" fillId="2" borderId="0" xfId="0" applyNumberFormat="1" applyFont="1" applyFill="1" applyAlignment="1" applyProtection="1">
      <alignment horizontal="center" vertical="center" shrinkToFit="1"/>
    </xf>
    <xf numFmtId="4" fontId="6" fillId="2" borderId="0" xfId="0" applyNumberFormat="1" applyFont="1" applyFill="1" applyAlignment="1" applyProtection="1">
      <alignment horizontal="center" vertical="center" shrinkToFit="1"/>
    </xf>
    <xf numFmtId="4" fontId="6" fillId="0" borderId="0" xfId="0" applyNumberFormat="1" applyFont="1" applyFill="1" applyAlignment="1" applyProtection="1">
      <alignment horizontal="center" vertical="center" shrinkToFit="1"/>
    </xf>
    <xf numFmtId="0" fontId="6" fillId="0" borderId="0" xfId="0" applyNumberFormat="1" applyFont="1" applyFill="1" applyAlignment="1" applyProtection="1">
      <alignment horizontal="center" vertical="center" shrinkToFit="1"/>
    </xf>
    <xf numFmtId="4" fontId="6" fillId="0" borderId="0" xfId="0" applyNumberFormat="1" applyFont="1" applyAlignment="1" applyProtection="1">
      <alignment horizontal="center" vertical="center" shrinkToFit="1"/>
      <protection locked="0"/>
    </xf>
    <xf numFmtId="4" fontId="5" fillId="0" borderId="0" xfId="0" applyNumberFormat="1" applyFont="1" applyAlignment="1" applyProtection="1">
      <alignment horizontal="center" vertical="center" shrinkToFit="1"/>
      <protection locked="0"/>
    </xf>
    <xf numFmtId="4" fontId="6" fillId="0" borderId="0" xfId="0" applyNumberFormat="1" applyFont="1" applyFill="1" applyAlignment="1" applyProtection="1">
      <alignment horizontal="center" vertical="center" shrinkToFit="1"/>
      <protection locked="0"/>
    </xf>
    <xf numFmtId="4" fontId="6" fillId="2" borderId="0" xfId="0" applyNumberFormat="1" applyFont="1" applyFill="1" applyAlignment="1" applyProtection="1">
      <alignment horizontal="center" vertical="center" shrinkToFit="1"/>
      <protection locked="0"/>
    </xf>
    <xf numFmtId="4" fontId="5" fillId="2" borderId="0" xfId="0" applyNumberFormat="1" applyFont="1" applyFill="1" applyAlignment="1" applyProtection="1">
      <alignment horizontal="center" vertical="center" shrinkToFit="1"/>
      <protection locked="0"/>
    </xf>
    <xf numFmtId="0" fontId="9" fillId="2" borderId="0" xfId="0" applyNumberFormat="1" applyFont="1" applyFill="1" applyAlignment="1" applyProtection="1">
      <alignment horizontal="center" vertical="center" shrinkToFit="1"/>
    </xf>
    <xf numFmtId="4" fontId="9" fillId="2" borderId="0" xfId="0" applyNumberFormat="1" applyFont="1" applyFill="1" applyAlignment="1" applyProtection="1">
      <alignment horizontal="center" vertical="center" shrinkToFit="1"/>
    </xf>
    <xf numFmtId="0" fontId="9" fillId="0" borderId="0" xfId="0" applyNumberFormat="1" applyFont="1" applyAlignment="1" applyProtection="1">
      <alignment horizontal="center" vertical="center" shrinkToFit="1"/>
    </xf>
    <xf numFmtId="4" fontId="9" fillId="0" borderId="0" xfId="0" applyNumberFormat="1" applyFont="1" applyAlignment="1" applyProtection="1">
      <alignment horizontal="center" vertical="center" shrinkToFit="1"/>
    </xf>
    <xf numFmtId="164" fontId="6" fillId="0" borderId="0" xfId="0" applyNumberFormat="1" applyFont="1" applyAlignment="1" applyProtection="1">
      <alignment horizontal="left" vertical="top"/>
    </xf>
    <xf numFmtId="164" fontId="23" fillId="0" borderId="0" xfId="0" applyNumberFormat="1" applyFont="1" applyAlignment="1" applyProtection="1">
      <alignment horizontal="right" vertical="top"/>
    </xf>
    <xf numFmtId="164" fontId="9" fillId="2" borderId="0" xfId="0" applyNumberFormat="1" applyFont="1" applyFill="1" applyAlignment="1" applyProtection="1">
      <alignment horizontal="right" vertical="top"/>
    </xf>
    <xf numFmtId="164" fontId="6" fillId="0" borderId="0" xfId="0" applyNumberFormat="1" applyFont="1" applyAlignment="1" applyProtection="1">
      <alignment horizontal="center" vertical="center" shrinkToFit="1"/>
    </xf>
    <xf numFmtId="0" fontId="27" fillId="0" borderId="0" xfId="0" applyNumberFormat="1" applyFont="1" applyBorder="1" applyAlignment="1" applyProtection="1">
      <alignment horizontal="justify" vertical="top" wrapText="1"/>
    </xf>
    <xf numFmtId="164" fontId="6" fillId="0" borderId="0" xfId="0" applyNumberFormat="1" applyFont="1" applyAlignment="1" applyProtection="1">
      <alignment horizontal="center" vertical="center" shrinkToFit="1"/>
      <protection locked="0"/>
    </xf>
    <xf numFmtId="4" fontId="6" fillId="0" borderId="1" xfId="0" applyNumberFormat="1" applyFont="1" applyBorder="1" applyAlignment="1" applyProtection="1">
      <alignment horizontal="center" vertical="center" shrinkToFit="1"/>
      <protection locked="0"/>
    </xf>
    <xf numFmtId="4" fontId="5" fillId="0" borderId="0" xfId="3" applyNumberFormat="1" applyFont="1" applyAlignment="1" applyProtection="1">
      <alignment horizontal="center" vertical="center" shrinkToFit="1"/>
      <protection locked="0"/>
    </xf>
    <xf numFmtId="4" fontId="6" fillId="2" borderId="0" xfId="3" applyNumberFormat="1" applyFont="1" applyFill="1" applyAlignment="1" applyProtection="1">
      <alignment horizontal="center" vertical="center" shrinkToFit="1"/>
      <protection locked="0"/>
    </xf>
    <xf numFmtId="4" fontId="6" fillId="0" borderId="0" xfId="3" applyNumberFormat="1" applyFont="1" applyFill="1" applyAlignment="1" applyProtection="1">
      <alignment horizontal="center" vertical="center" shrinkToFit="1"/>
      <protection locked="0"/>
    </xf>
    <xf numFmtId="4" fontId="5" fillId="0" borderId="0" xfId="0" applyNumberFormat="1" applyFont="1" applyFill="1" applyAlignment="1" applyProtection="1">
      <alignment horizontal="center" vertical="center" shrinkToFit="1"/>
      <protection locked="0"/>
    </xf>
    <xf numFmtId="4" fontId="9" fillId="2" borderId="0" xfId="0" applyNumberFormat="1" applyFont="1" applyFill="1" applyAlignment="1" applyProtection="1">
      <alignment horizontal="center" vertical="center" shrinkToFit="1"/>
      <protection locked="0"/>
    </xf>
    <xf numFmtId="4" fontId="9" fillId="0" borderId="0" xfId="0" applyNumberFormat="1" applyFont="1" applyAlignment="1" applyProtection="1">
      <alignment horizontal="center" vertical="center" shrinkToFit="1"/>
      <protection locked="0"/>
    </xf>
    <xf numFmtId="0" fontId="5" fillId="0" borderId="0" xfId="30" applyNumberFormat="1" applyFont="1" applyAlignment="1" applyProtection="1">
      <alignment horizontal="justify" vertical="top" wrapText="1"/>
    </xf>
    <xf numFmtId="0" fontId="6" fillId="0" borderId="0" xfId="30" applyNumberFormat="1" applyFont="1" applyAlignment="1" applyProtection="1">
      <alignment horizontal="justify" vertical="top" wrapText="1"/>
    </xf>
    <xf numFmtId="0" fontId="6" fillId="0" borderId="0" xfId="30" quotePrefix="1" applyNumberFormat="1" applyFont="1" applyAlignment="1" applyProtection="1">
      <alignment horizontal="left" vertical="top" wrapText="1" indent="1"/>
    </xf>
    <xf numFmtId="0" fontId="5" fillId="0" borderId="0" xfId="30" applyNumberFormat="1" applyFont="1" applyAlignment="1" applyProtection="1">
      <alignment horizontal="center" vertical="top" wrapText="1"/>
    </xf>
    <xf numFmtId="0" fontId="5" fillId="0" borderId="4" xfId="0" applyNumberFormat="1" applyFont="1" applyBorder="1" applyAlignment="1" applyProtection="1">
      <alignment horizontal="center" vertical="center"/>
    </xf>
    <xf numFmtId="0" fontId="6" fillId="0" borderId="0" xfId="43" quotePrefix="1" applyNumberFormat="1" applyFont="1" applyFill="1" applyBorder="1" applyAlignment="1" applyProtection="1">
      <alignment horizontal="justify" vertical="top" wrapText="1"/>
    </xf>
    <xf numFmtId="0" fontId="6" fillId="0" borderId="0" xfId="0" quotePrefix="1" applyNumberFormat="1" applyFont="1" applyAlignment="1" applyProtection="1">
      <alignment horizontal="left" vertical="top" wrapText="1" indent="1"/>
    </xf>
    <xf numFmtId="0" fontId="6" fillId="0" borderId="0" xfId="43" quotePrefix="1" applyNumberFormat="1" applyFont="1" applyFill="1" applyBorder="1" applyAlignment="1" applyProtection="1">
      <alignment horizontal="left" vertical="top" wrapText="1" indent="1"/>
    </xf>
    <xf numFmtId="164" fontId="15" fillId="0" borderId="6" xfId="0" applyNumberFormat="1" applyFont="1" applyBorder="1" applyAlignment="1" applyProtection="1">
      <alignment horizontal="left" vertical="top"/>
    </xf>
    <xf numFmtId="0" fontId="11" fillId="0" borderId="0" xfId="0" applyNumberFormat="1" applyFont="1" applyProtection="1"/>
    <xf numFmtId="0" fontId="13" fillId="0" borderId="0" xfId="0" applyNumberFormat="1" applyFont="1" applyProtection="1"/>
    <xf numFmtId="0" fontId="12" fillId="0" borderId="0" xfId="0" applyNumberFormat="1" applyFont="1" applyAlignment="1" applyProtection="1">
      <alignment horizontal="right" vertical="top"/>
    </xf>
    <xf numFmtId="0" fontId="12" fillId="0" borderId="0" xfId="0" applyNumberFormat="1" applyFont="1" applyAlignment="1" applyProtection="1">
      <alignment horizontal="left" vertical="top"/>
    </xf>
    <xf numFmtId="0" fontId="0" fillId="0" borderId="0" xfId="0" applyNumberFormat="1" applyProtection="1"/>
    <xf numFmtId="0" fontId="10" fillId="0" borderId="0" xfId="0" applyNumberFormat="1" applyFont="1" applyProtection="1"/>
    <xf numFmtId="0" fontId="11" fillId="0" borderId="0" xfId="0" applyNumberFormat="1" applyFont="1" applyAlignment="1" applyProtection="1">
      <alignment horizontal="left"/>
    </xf>
    <xf numFmtId="0" fontId="11" fillId="0" borderId="0" xfId="0" applyNumberFormat="1" applyFont="1" applyAlignment="1" applyProtection="1">
      <alignment horizontal="right"/>
    </xf>
    <xf numFmtId="0" fontId="10" fillId="0" borderId="0" xfId="0" applyNumberFormat="1" applyFont="1" applyAlignment="1" applyProtection="1">
      <alignment horizontal="right"/>
    </xf>
    <xf numFmtId="0" fontId="11" fillId="0" borderId="0" xfId="0" applyNumberFormat="1" applyFont="1" applyAlignment="1" applyProtection="1">
      <alignment vertical="center"/>
    </xf>
    <xf numFmtId="0" fontId="8" fillId="0" borderId="0" xfId="0" applyNumberFormat="1" applyFont="1" applyProtection="1"/>
    <xf numFmtId="0" fontId="11" fillId="0" borderId="0" xfId="0" applyNumberFormat="1" applyFont="1" applyAlignment="1" applyProtection="1">
      <alignment horizontal="center" vertical="center"/>
    </xf>
    <xf numFmtId="0" fontId="11" fillId="0" borderId="0" xfId="0" applyNumberFormat="1" applyFont="1" applyAlignment="1" applyProtection="1">
      <alignment vertical="top"/>
    </xf>
    <xf numFmtId="0" fontId="7" fillId="0" borderId="0" xfId="0" applyNumberFormat="1" applyFont="1" applyAlignment="1" applyProtection="1"/>
    <xf numFmtId="0" fontId="7" fillId="0" borderId="0" xfId="0" applyNumberFormat="1" applyFont="1" applyProtection="1"/>
    <xf numFmtId="164" fontId="15" fillId="0" borderId="7" xfId="0" applyNumberFormat="1" applyFont="1" applyBorder="1" applyAlignment="1" applyProtection="1">
      <alignment horizontal="left" vertical="top"/>
    </xf>
    <xf numFmtId="0" fontId="15" fillId="0" borderId="5" xfId="0" applyNumberFormat="1" applyFont="1" applyBorder="1" applyAlignment="1" applyProtection="1">
      <alignment horizontal="justify" vertical="top"/>
    </xf>
    <xf numFmtId="164" fontId="15" fillId="0" borderId="9" xfId="0" applyNumberFormat="1" applyFont="1" applyBorder="1" applyAlignment="1" applyProtection="1">
      <alignment horizontal="left" vertical="top"/>
    </xf>
    <xf numFmtId="44" fontId="6" fillId="0" borderId="0" xfId="0" applyNumberFormat="1" applyFont="1" applyAlignment="1" applyProtection="1">
      <alignment horizontal="center" vertical="center" shrinkToFit="1"/>
    </xf>
    <xf numFmtId="44" fontId="28" fillId="3" borderId="0" xfId="0" applyNumberFormat="1" applyFont="1" applyFill="1" applyBorder="1" applyAlignment="1" applyProtection="1">
      <alignment horizontal="center" shrinkToFit="1"/>
    </xf>
    <xf numFmtId="44" fontId="28" fillId="0" borderId="0" xfId="0" applyNumberFormat="1" applyFont="1" applyAlignment="1" applyProtection="1">
      <alignment horizontal="center" vertical="center" shrinkToFit="1"/>
    </xf>
    <xf numFmtId="44" fontId="27" fillId="0" borderId="0" xfId="0" applyNumberFormat="1" applyFont="1" applyAlignment="1" applyProtection="1">
      <alignment horizontal="center" shrinkToFit="1"/>
    </xf>
    <xf numFmtId="0" fontId="17" fillId="0" borderId="0" xfId="0" quotePrefix="1" applyNumberFormat="1" applyFont="1" applyFill="1" applyAlignment="1" applyProtection="1">
      <alignment horizontal="justify" vertical="top" wrapText="1"/>
    </xf>
    <xf numFmtId="4" fontId="17" fillId="0" borderId="0" xfId="0" applyNumberFormat="1" applyFont="1" applyFill="1" applyAlignment="1" applyProtection="1">
      <alignment horizontal="center" vertical="center" shrinkToFit="1"/>
    </xf>
    <xf numFmtId="0" fontId="5" fillId="0" borderId="0" xfId="0" quotePrefix="1" applyNumberFormat="1" applyFont="1" applyFill="1" applyAlignment="1" applyProtection="1">
      <alignment horizontal="justify" vertical="top" wrapText="1"/>
    </xf>
    <xf numFmtId="164" fontId="5" fillId="0" borderId="0" xfId="0" applyNumberFormat="1" applyFont="1" applyBorder="1" applyAlignment="1" applyProtection="1">
      <alignment horizontal="right" vertical="top"/>
    </xf>
    <xf numFmtId="0" fontId="6" fillId="0" borderId="0" xfId="0" applyNumberFormat="1" applyFont="1" applyBorder="1" applyAlignment="1" applyProtection="1">
      <alignment horizontal="center" vertical="center" shrinkToFit="1"/>
    </xf>
    <xf numFmtId="4" fontId="6" fillId="0" borderId="0" xfId="0" applyNumberFormat="1" applyFont="1" applyFill="1" applyBorder="1" applyAlignment="1" applyProtection="1">
      <alignment horizontal="center" vertical="center" shrinkToFit="1"/>
    </xf>
    <xf numFmtId="4" fontId="6" fillId="0" borderId="0" xfId="0" applyNumberFormat="1" applyFont="1" applyBorder="1" applyAlignment="1" applyProtection="1">
      <alignment horizontal="center" vertical="center" shrinkToFit="1"/>
      <protection locked="0"/>
    </xf>
    <xf numFmtId="43" fontId="6" fillId="0" borderId="0" xfId="0" applyNumberFormat="1" applyFont="1" applyBorder="1" applyAlignment="1" applyProtection="1">
      <alignment horizontal="center" vertical="center" shrinkToFit="1"/>
    </xf>
    <xf numFmtId="0" fontId="6" fillId="0" borderId="0" xfId="0" applyFont="1" applyBorder="1" applyAlignment="1" applyProtection="1"/>
    <xf numFmtId="0" fontId="6" fillId="0" borderId="0" xfId="0" applyFont="1" applyFill="1" applyAlignment="1" applyProtection="1">
      <alignment horizontal="center"/>
    </xf>
    <xf numFmtId="0" fontId="6" fillId="0" borderId="0" xfId="0" applyNumberFormat="1" applyFont="1" applyBorder="1" applyAlignment="1" applyProtection="1">
      <alignment horizontal="justify" vertical="top" wrapText="1"/>
    </xf>
    <xf numFmtId="4" fontId="6" fillId="0" borderId="0" xfId="0" applyNumberFormat="1" applyFont="1" applyBorder="1" applyAlignment="1" applyProtection="1">
      <alignment horizontal="center" vertical="center" shrinkToFit="1"/>
    </xf>
    <xf numFmtId="43" fontId="5" fillId="0" borderId="0" xfId="0" applyNumberFormat="1" applyFont="1" applyBorder="1" applyAlignment="1" applyProtection="1">
      <alignment horizontal="center" vertical="center" shrinkToFit="1"/>
    </xf>
    <xf numFmtId="0" fontId="6" fillId="0" borderId="0" xfId="0" quotePrefix="1" applyNumberFormat="1" applyFont="1" applyBorder="1" applyAlignment="1" applyProtection="1">
      <alignment horizontal="justify" vertical="top" wrapText="1"/>
    </xf>
    <xf numFmtId="43" fontId="28" fillId="0" borderId="1" xfId="0" applyNumberFormat="1" applyFont="1" applyBorder="1" applyAlignment="1" applyProtection="1">
      <alignment horizontal="center" shrinkToFit="1"/>
    </xf>
    <xf numFmtId="43" fontId="28" fillId="0" borderId="0" xfId="0" applyNumberFormat="1" applyFont="1" applyBorder="1" applyAlignment="1" applyProtection="1">
      <alignment horizontal="center" shrinkToFit="1"/>
    </xf>
    <xf numFmtId="43" fontId="5" fillId="0" borderId="10" xfId="0" applyNumberFormat="1" applyFont="1" applyBorder="1" applyAlignment="1" applyProtection="1">
      <alignment horizontal="center" shrinkToFit="1"/>
    </xf>
    <xf numFmtId="43" fontId="28" fillId="0" borderId="2" xfId="0" applyNumberFormat="1" applyFont="1" applyBorder="1" applyAlignment="1" applyProtection="1">
      <alignment horizontal="center" shrinkToFit="1"/>
    </xf>
    <xf numFmtId="43" fontId="6" fillId="0" borderId="10" xfId="0" applyNumberFormat="1" applyFont="1" applyBorder="1" applyAlignment="1" applyProtection="1">
      <alignment horizontal="center" shrinkToFit="1"/>
    </xf>
    <xf numFmtId="43" fontId="27" fillId="0" borderId="3" xfId="0" applyNumberFormat="1" applyFont="1" applyBorder="1" applyAlignment="1" applyProtection="1">
      <alignment horizontal="center" shrinkToFit="1"/>
    </xf>
    <xf numFmtId="43" fontId="5" fillId="0" borderId="8" xfId="0" applyNumberFormat="1" applyFont="1" applyBorder="1" applyAlignment="1" applyProtection="1">
      <alignment horizontal="center" shrinkToFit="1"/>
    </xf>
    <xf numFmtId="0" fontId="17" fillId="0" borderId="0" xfId="0" applyNumberFormat="1" applyFont="1" applyFill="1" applyAlignment="1" applyProtection="1">
      <alignment horizontal="justify" vertical="top" wrapText="1"/>
    </xf>
    <xf numFmtId="0" fontId="6" fillId="0" borderId="0" xfId="0" quotePrefix="1" applyNumberFormat="1" applyFont="1" applyFill="1" applyAlignment="1" applyProtection="1">
      <alignment horizontal="left" vertical="top" wrapText="1" indent="1"/>
    </xf>
    <xf numFmtId="0" fontId="30" fillId="0" borderId="0" xfId="0" applyFont="1" applyProtection="1"/>
    <xf numFmtId="0" fontId="10" fillId="0" borderId="0" xfId="0" applyFont="1" applyProtection="1"/>
    <xf numFmtId="0" fontId="12" fillId="0" borderId="0" xfId="0" applyFont="1" applyProtection="1"/>
    <xf numFmtId="164" fontId="23" fillId="0" borderId="0" xfId="0" applyNumberFormat="1" applyFont="1" applyFill="1" applyAlignment="1" applyProtection="1">
      <alignment horizontal="right" vertical="top"/>
    </xf>
    <xf numFmtId="0" fontId="12" fillId="0" borderId="0" xfId="0" applyFont="1" applyAlignment="1" applyProtection="1">
      <alignment horizontal="center" vertical="center"/>
    </xf>
    <xf numFmtId="0" fontId="30" fillId="0" borderId="0" xfId="0" applyFont="1" applyAlignment="1" applyProtection="1">
      <alignment horizontal="center" vertical="center"/>
    </xf>
    <xf numFmtId="0" fontId="13" fillId="0" borderId="0" xfId="0" applyFont="1" applyAlignment="1" applyProtection="1">
      <alignment horizontal="center" vertical="center" wrapText="1"/>
    </xf>
    <xf numFmtId="0" fontId="11"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vertical="center" wrapText="1"/>
    </xf>
    <xf numFmtId="0" fontId="11" fillId="0" borderId="0" xfId="0" applyFont="1" applyBorder="1" applyAlignment="1" applyProtection="1">
      <alignment horizontal="center" vertical="center"/>
    </xf>
    <xf numFmtId="0" fontId="12" fillId="0" borderId="0" xfId="0" applyFont="1" applyAlignment="1" applyProtection="1">
      <alignment horizontal="left" vertical="center"/>
    </xf>
    <xf numFmtId="0" fontId="11" fillId="0" borderId="0" xfId="0" applyFont="1" applyAlignment="1" applyProtection="1">
      <alignment horizontal="left" vertical="center"/>
    </xf>
    <xf numFmtId="0" fontId="10" fillId="0" borderId="0" xfId="0" applyFont="1" applyAlignment="1" applyProtection="1">
      <alignment horizontal="left" vertical="center"/>
    </xf>
    <xf numFmtId="0" fontId="30" fillId="0" borderId="0" xfId="0" applyFont="1" applyAlignment="1" applyProtection="1">
      <alignment horizontal="left" vertical="center"/>
    </xf>
    <xf numFmtId="4" fontId="17" fillId="0" borderId="0" xfId="0" applyNumberFormat="1" applyFont="1" applyFill="1" applyAlignment="1" applyProtection="1">
      <alignment horizontal="center" vertical="center" shrinkToFit="1"/>
      <protection locked="0"/>
    </xf>
    <xf numFmtId="43" fontId="17" fillId="0" borderId="0" xfId="0" applyNumberFormat="1" applyFont="1" applyFill="1" applyAlignment="1" applyProtection="1">
      <alignment horizontal="center" vertical="center" shrinkToFit="1"/>
    </xf>
    <xf numFmtId="0" fontId="13" fillId="0" borderId="0" xfId="0" applyFont="1" applyAlignment="1" applyProtection="1">
      <alignment horizontal="center" vertical="center"/>
    </xf>
    <xf numFmtId="164" fontId="31" fillId="0" borderId="0" xfId="0" applyNumberFormat="1" applyFont="1" applyAlignment="1" applyProtection="1">
      <alignment horizontal="center" vertical="center" shrinkToFit="1"/>
      <protection locked="0"/>
    </xf>
    <xf numFmtId="0" fontId="6" fillId="0" borderId="0" xfId="30" quotePrefix="1" applyFont="1" applyAlignment="1" applyProtection="1">
      <alignment horizontal="left" vertical="top" wrapText="1" indent="1"/>
    </xf>
    <xf numFmtId="0" fontId="6" fillId="0" borderId="0" xfId="0" applyNumberFormat="1" applyFont="1" applyAlignment="1" applyProtection="1">
      <alignment horizontal="left" vertical="top" wrapText="1"/>
    </xf>
    <xf numFmtId="0" fontId="17" fillId="0" borderId="0" xfId="0" applyNumberFormat="1" applyFont="1" applyFill="1" applyAlignment="1" applyProtection="1">
      <alignment horizontal="center" vertical="center" shrinkToFit="1"/>
    </xf>
    <xf numFmtId="0" fontId="17" fillId="0" borderId="11" xfId="0" applyFont="1" applyFill="1" applyBorder="1" applyAlignment="1" applyProtection="1">
      <alignment vertical="top" wrapText="1"/>
    </xf>
    <xf numFmtId="0" fontId="17" fillId="0" borderId="11" xfId="0" applyFont="1" applyBorder="1" applyAlignment="1" applyProtection="1">
      <alignment vertical="top" wrapText="1"/>
    </xf>
    <xf numFmtId="0" fontId="17" fillId="0" borderId="11" xfId="0" applyFont="1" applyBorder="1" applyAlignment="1" applyProtection="1">
      <alignment horizontal="center" vertical="top" wrapText="1"/>
    </xf>
    <xf numFmtId="3" fontId="17" fillId="0" borderId="11" xfId="0" applyNumberFormat="1" applyFont="1" applyFill="1" applyBorder="1" applyAlignment="1" applyProtection="1">
      <alignment vertical="top" wrapText="1"/>
    </xf>
    <xf numFmtId="0" fontId="23" fillId="0" borderId="11" xfId="0" applyFont="1" applyBorder="1" applyAlignment="1" applyProtection="1">
      <alignment vertical="top" wrapText="1"/>
    </xf>
    <xf numFmtId="0" fontId="17" fillId="0" borderId="0" xfId="0" applyNumberFormat="1" applyFont="1" applyAlignment="1" applyProtection="1">
      <alignment horizontal="center" vertical="center" shrinkToFit="1"/>
    </xf>
    <xf numFmtId="4" fontId="17" fillId="0" borderId="0" xfId="0" applyNumberFormat="1" applyFont="1" applyAlignment="1" applyProtection="1">
      <alignment horizontal="center" vertical="center" shrinkToFit="1"/>
      <protection locked="0"/>
    </xf>
    <xf numFmtId="43" fontId="17" fillId="0" borderId="0" xfId="0" applyNumberFormat="1" applyFont="1" applyAlignment="1" applyProtection="1">
      <alignment horizontal="center" vertical="center" shrinkToFit="1"/>
    </xf>
    <xf numFmtId="43" fontId="23" fillId="0" borderId="4" xfId="3" applyNumberFormat="1" applyFont="1" applyBorder="1" applyAlignment="1" applyProtection="1">
      <alignment horizontal="center" vertical="center" wrapText="1" shrinkToFit="1"/>
    </xf>
    <xf numFmtId="43" fontId="6" fillId="0" borderId="0" xfId="0" applyNumberFormat="1" applyFont="1" applyFill="1" applyAlignment="1" applyProtection="1">
      <alignment horizontal="center" vertical="center" shrinkToFit="1"/>
      <protection locked="0"/>
    </xf>
    <xf numFmtId="4" fontId="6" fillId="0" borderId="0" xfId="48" applyNumberFormat="1" applyFont="1" applyFill="1" applyAlignment="1" applyProtection="1">
      <alignment horizontal="center" vertical="center" shrinkToFit="1"/>
    </xf>
    <xf numFmtId="43" fontId="6" fillId="0" borderId="0" xfId="0" applyNumberFormat="1" applyFont="1" applyAlignment="1" applyProtection="1">
      <alignment horizontal="center" vertical="center" shrinkToFit="1"/>
      <protection locked="0"/>
    </xf>
    <xf numFmtId="0" fontId="6" fillId="0" borderId="1" xfId="0" applyNumberFormat="1" applyFont="1" applyFill="1" applyBorder="1" applyAlignment="1" applyProtection="1">
      <alignment horizontal="justify" vertical="top" wrapText="1"/>
    </xf>
    <xf numFmtId="166" fontId="6" fillId="0" borderId="0" xfId="0" applyNumberFormat="1" applyFont="1" applyFill="1" applyAlignment="1" applyProtection="1">
      <alignment horizontal="center" vertical="center"/>
    </xf>
    <xf numFmtId="43" fontId="5" fillId="0" borderId="0" xfId="0" applyNumberFormat="1" applyFont="1" applyFill="1" applyAlignment="1" applyProtection="1">
      <alignment horizontal="center" vertical="center"/>
    </xf>
    <xf numFmtId="43" fontId="6" fillId="0" borderId="0" xfId="0" applyNumberFormat="1" applyFont="1" applyFill="1" applyAlignment="1" applyProtection="1">
      <alignment horizontal="center" vertical="center"/>
    </xf>
    <xf numFmtId="0" fontId="17" fillId="0" borderId="11" xfId="0" applyFont="1" applyFill="1" applyBorder="1" applyAlignment="1" applyProtection="1">
      <alignment wrapText="1"/>
    </xf>
    <xf numFmtId="0" fontId="17" fillId="0" borderId="11" xfId="0" applyFont="1" applyBorder="1" applyAlignment="1" applyProtection="1">
      <alignment wrapText="1"/>
    </xf>
    <xf numFmtId="0" fontId="6" fillId="0" borderId="0" xfId="48" applyNumberFormat="1" applyFont="1" applyFill="1" applyAlignment="1" applyProtection="1">
      <alignment horizontal="justify" vertical="top" wrapText="1"/>
    </xf>
    <xf numFmtId="0" fontId="17" fillId="0" borderId="11" xfId="0" applyFont="1" applyFill="1" applyBorder="1" applyProtection="1"/>
    <xf numFmtId="0" fontId="6" fillId="0" borderId="0" xfId="0" applyNumberFormat="1" applyFont="1" applyFill="1" applyAlignment="1" applyProtection="1">
      <alignment horizontal="center" vertical="center"/>
    </xf>
    <xf numFmtId="4" fontId="6" fillId="0" borderId="0" xfId="0" applyNumberFormat="1" applyFont="1" applyFill="1" applyAlignment="1" applyProtection="1">
      <alignment horizontal="center" vertical="center"/>
    </xf>
    <xf numFmtId="4" fontId="6" fillId="0" borderId="0" xfId="0" applyNumberFormat="1" applyFont="1" applyFill="1" applyAlignment="1" applyProtection="1">
      <alignment horizontal="center" vertical="center"/>
      <protection locked="0"/>
    </xf>
    <xf numFmtId="0" fontId="6" fillId="0" borderId="11" xfId="0" applyFont="1" applyFill="1" applyBorder="1" applyProtection="1"/>
    <xf numFmtId="164" fontId="27" fillId="0" borderId="0" xfId="0" applyNumberFormat="1" applyFont="1" applyFill="1" applyBorder="1" applyAlignment="1" applyProtection="1">
      <alignment horizontal="right" vertical="top"/>
    </xf>
    <xf numFmtId="0" fontId="27" fillId="0" borderId="0" xfId="0" applyFont="1" applyFill="1" applyBorder="1" applyAlignment="1" applyProtection="1">
      <alignment horizontal="center" vertical="center" shrinkToFit="1"/>
    </xf>
    <xf numFmtId="4" fontId="27" fillId="0" borderId="0" xfId="0" applyNumberFormat="1" applyFont="1" applyFill="1" applyBorder="1" applyAlignment="1" applyProtection="1">
      <alignment horizontal="center" vertical="center" shrinkToFit="1"/>
    </xf>
    <xf numFmtId="4" fontId="27" fillId="0" borderId="0" xfId="0" applyNumberFormat="1" applyFont="1" applyFill="1" applyBorder="1" applyAlignment="1" applyProtection="1">
      <alignment horizontal="center" vertical="center" shrinkToFit="1"/>
      <protection locked="0"/>
    </xf>
    <xf numFmtId="0" fontId="27" fillId="0" borderId="0" xfId="0" applyFont="1" applyFill="1" applyBorder="1" applyProtection="1"/>
    <xf numFmtId="164" fontId="5" fillId="3" borderId="0" xfId="0" applyNumberFormat="1" applyFont="1" applyFill="1" applyAlignment="1" applyProtection="1">
      <alignment horizontal="right" vertical="top"/>
    </xf>
    <xf numFmtId="0" fontId="5" fillId="3" borderId="0" xfId="0" applyNumberFormat="1" applyFont="1" applyFill="1" applyAlignment="1" applyProtection="1">
      <alignment horizontal="justify" vertical="top" wrapText="1"/>
    </xf>
    <xf numFmtId="0" fontId="5" fillId="3" borderId="0" xfId="0" applyNumberFormat="1" applyFont="1" applyFill="1" applyAlignment="1" applyProtection="1">
      <alignment horizontal="center" vertical="center" shrinkToFit="1"/>
    </xf>
    <xf numFmtId="4" fontId="5" fillId="3" borderId="0" xfId="0" applyNumberFormat="1" applyFont="1" applyFill="1" applyAlignment="1" applyProtection="1">
      <alignment horizontal="center" vertical="center" shrinkToFit="1"/>
    </xf>
    <xf numFmtId="4" fontId="5" fillId="3" borderId="0" xfId="0" applyNumberFormat="1" applyFont="1" applyFill="1" applyAlignment="1" applyProtection="1">
      <alignment horizontal="center" vertical="center" shrinkToFit="1"/>
      <protection locked="0"/>
    </xf>
    <xf numFmtId="43" fontId="5" fillId="3" borderId="0" xfId="0" applyNumberFormat="1" applyFont="1" applyFill="1" applyAlignment="1" applyProtection="1">
      <alignment horizontal="center" vertical="center" shrinkToFit="1"/>
    </xf>
    <xf numFmtId="4" fontId="6" fillId="3" borderId="0" xfId="0" applyNumberFormat="1" applyFont="1" applyFill="1" applyAlignment="1" applyProtection="1">
      <alignment horizontal="center" vertical="center" shrinkToFit="1"/>
      <protection locked="0"/>
    </xf>
    <xf numFmtId="0" fontId="27" fillId="0" borderId="11" xfId="0" applyFont="1" applyFill="1" applyBorder="1" applyProtection="1"/>
    <xf numFmtId="0" fontId="13" fillId="0" borderId="0" xfId="0" applyFont="1" applyAlignment="1" applyProtection="1">
      <alignment horizontal="center" vertical="center"/>
    </xf>
    <xf numFmtId="0" fontId="11" fillId="0" borderId="0" xfId="0" applyFont="1" applyBorder="1" applyAlignment="1" applyProtection="1">
      <alignment horizontal="center" vertical="center" wrapText="1"/>
    </xf>
  </cellXfs>
  <cellStyles count="55">
    <cellStyle name="Comma 2" xfId="1"/>
    <cellStyle name="Comma 2 2" xfId="44"/>
    <cellStyle name="Comma 3" xfId="2"/>
    <cellStyle name="Comma 4" xfId="46"/>
    <cellStyle name="Comma 5" xfId="50"/>
    <cellStyle name="Comma 6" xfId="54"/>
    <cellStyle name="Currency 2" xfId="53"/>
    <cellStyle name="Default_Uvuceni" xfId="47"/>
    <cellStyle name="Excel Built-in Normal" xfId="4"/>
    <cellStyle name="Normal 10" xfId="5"/>
    <cellStyle name="Normal 10 2" xfId="48"/>
    <cellStyle name="Normal 11" xfId="6"/>
    <cellStyle name="Normal 11 2" xfId="7"/>
    <cellStyle name="Normal 12" xfId="8"/>
    <cellStyle name="Normal 13" xfId="9"/>
    <cellStyle name="Normal 14" xfId="10"/>
    <cellStyle name="Normal 15" xfId="11"/>
    <cellStyle name="Normal 16" xfId="12"/>
    <cellStyle name="Normal 17" xfId="13"/>
    <cellStyle name="Normal 18" xfId="14"/>
    <cellStyle name="Normal 19" xfId="15"/>
    <cellStyle name="Normal 2" xfId="16"/>
    <cellStyle name="Normal 2 2" xfId="39"/>
    <cellStyle name="Normal 20" xfId="17"/>
    <cellStyle name="Normal 21" xfId="18"/>
    <cellStyle name="Normal 22" xfId="19"/>
    <cellStyle name="Normal 23" xfId="20"/>
    <cellStyle name="Normal 24" xfId="21"/>
    <cellStyle name="Normal 25" xfId="22"/>
    <cellStyle name="Normal 26" xfId="23"/>
    <cellStyle name="Normal 27" xfId="24"/>
    <cellStyle name="Normal 28" xfId="25"/>
    <cellStyle name="Normal 29" xfId="26"/>
    <cellStyle name="Normal 3" xfId="27"/>
    <cellStyle name="Normal 3 2" xfId="43"/>
    <cellStyle name="Normal 30" xfId="28"/>
    <cellStyle name="Normal 31" xfId="29"/>
    <cellStyle name="Normal 4" xfId="30"/>
    <cellStyle name="Normal 4 2 2" xfId="31"/>
    <cellStyle name="Normal 5" xfId="32"/>
    <cellStyle name="Normal 6" xfId="33"/>
    <cellStyle name="Normal 7" xfId="34"/>
    <cellStyle name="Normal 8" xfId="35"/>
    <cellStyle name="Normal 9" xfId="36"/>
    <cellStyle name="Normalno" xfId="0" builtinId="0"/>
    <cellStyle name="Normalno 2" xfId="37"/>
    <cellStyle name="Normalno 3" xfId="42"/>
    <cellStyle name="Normalno 4" xfId="41"/>
    <cellStyle name="Obično 2" xfId="38"/>
    <cellStyle name="Obično 2 2" xfId="49"/>
    <cellStyle name="Obično_List1" xfId="51"/>
    <cellStyle name="Style 1" xfId="52"/>
    <cellStyle name="Valuta" xfId="3" builtinId="4"/>
    <cellStyle name="Zarez 2" xfId="40"/>
    <cellStyle name="Zarez 3" xfId="45"/>
  </cellStyles>
  <dxfs count="0"/>
  <tableStyles count="0" defaultTableStyle="TableStyleMedium2" defaultPivotStyle="PivotStyleLight16"/>
  <colors>
    <mruColors>
      <color rgb="FF969696"/>
      <color rgb="FFEAEAEA"/>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0</xdr:col>
      <xdr:colOff>5000626</xdr:colOff>
      <xdr:row>30</xdr:row>
      <xdr:rowOff>66896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21602700"/>
          <a:ext cx="5000626" cy="2467196"/>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4"/>
  <sheetViews>
    <sheetView view="pageBreakPreview" zoomScaleNormal="100" zoomScaleSheetLayoutView="100" zoomScalePageLayoutView="85" workbookViewId="0">
      <selection activeCell="H26" sqref="H26"/>
    </sheetView>
  </sheetViews>
  <sheetFormatPr defaultColWidth="9.140625" defaultRowHeight="23.25" customHeight="1" x14ac:dyDescent="0.2"/>
  <cols>
    <col min="1" max="1" width="11.140625" style="180" customWidth="1"/>
    <col min="2" max="10" width="11.140625" style="171" customWidth="1"/>
    <col min="11" max="16384" width="9.140625" style="166"/>
  </cols>
  <sheetData>
    <row r="1" spans="1:10" ht="23.25" customHeight="1" x14ac:dyDescent="0.2">
      <c r="A1" s="177"/>
      <c r="B1" s="183"/>
      <c r="C1" s="170"/>
    </row>
    <row r="2" spans="1:10" ht="23.25" customHeight="1" x14ac:dyDescent="0.2">
      <c r="A2" s="177"/>
      <c r="B2" s="183"/>
      <c r="C2" s="170"/>
      <c r="D2" s="172"/>
      <c r="E2" s="172"/>
      <c r="F2" s="172"/>
    </row>
    <row r="3" spans="1:10" s="167" customFormat="1" ht="23.25" customHeight="1" x14ac:dyDescent="0.3">
      <c r="A3" s="178" t="s">
        <v>13</v>
      </c>
      <c r="B3" s="173"/>
      <c r="C3" s="173"/>
      <c r="D3" s="173"/>
      <c r="E3" s="174"/>
      <c r="F3" s="174"/>
      <c r="G3" s="174"/>
      <c r="H3" s="174"/>
      <c r="I3" s="174"/>
      <c r="J3" s="174"/>
    </row>
    <row r="4" spans="1:10" s="167" customFormat="1" ht="23.25" customHeight="1" x14ac:dyDescent="0.3">
      <c r="A4" s="178" t="s">
        <v>169</v>
      </c>
      <c r="B4" s="175"/>
      <c r="C4" s="175"/>
      <c r="D4" s="175"/>
      <c r="E4" s="175"/>
      <c r="F4" s="175"/>
      <c r="G4" s="175"/>
      <c r="H4" s="175"/>
      <c r="I4" s="175"/>
      <c r="J4" s="174"/>
    </row>
    <row r="5" spans="1:10" s="167" customFormat="1" ht="23.25" customHeight="1" x14ac:dyDescent="0.3">
      <c r="A5" s="178" t="s">
        <v>170</v>
      </c>
      <c r="B5" s="175"/>
      <c r="C5" s="175"/>
      <c r="D5" s="175"/>
      <c r="E5" s="175"/>
      <c r="F5" s="175"/>
      <c r="G5" s="175"/>
      <c r="H5" s="175"/>
      <c r="I5" s="175"/>
      <c r="J5" s="174"/>
    </row>
    <row r="6" spans="1:10" s="167" customFormat="1" ht="23.25" customHeight="1" x14ac:dyDescent="0.3">
      <c r="A6" s="178" t="s">
        <v>171</v>
      </c>
      <c r="B6" s="175"/>
      <c r="C6" s="175"/>
      <c r="D6" s="175"/>
      <c r="E6" s="175"/>
      <c r="F6" s="175"/>
      <c r="G6" s="175"/>
      <c r="H6" s="175"/>
      <c r="I6" s="175"/>
      <c r="J6" s="174"/>
    </row>
    <row r="7" spans="1:10" s="167" customFormat="1" ht="23.25" customHeight="1" x14ac:dyDescent="0.3">
      <c r="A7" s="178"/>
      <c r="B7" s="175"/>
      <c r="C7" s="175"/>
      <c r="D7" s="175"/>
      <c r="E7" s="175"/>
      <c r="F7" s="175"/>
      <c r="G7" s="175"/>
      <c r="H7" s="175"/>
      <c r="I7" s="175"/>
      <c r="J7" s="174"/>
    </row>
    <row r="8" spans="1:10" s="167" customFormat="1" ht="23.25" customHeight="1" x14ac:dyDescent="0.3">
      <c r="A8" s="179"/>
      <c r="B8" s="173"/>
      <c r="C8" s="174"/>
      <c r="D8" s="174"/>
      <c r="E8" s="174"/>
      <c r="F8" s="174"/>
      <c r="G8" s="174"/>
      <c r="H8" s="174"/>
      <c r="I8" s="174"/>
      <c r="J8" s="174"/>
    </row>
    <row r="9" spans="1:10" s="167" customFormat="1" ht="23.25" customHeight="1" x14ac:dyDescent="0.3">
      <c r="A9" s="178" t="s">
        <v>14</v>
      </c>
      <c r="B9" s="173"/>
      <c r="C9" s="173"/>
      <c r="D9" s="173"/>
      <c r="E9" s="174"/>
      <c r="F9" s="174"/>
      <c r="G9" s="174"/>
      <c r="H9" s="174"/>
      <c r="I9" s="174"/>
      <c r="J9" s="174"/>
    </row>
    <row r="10" spans="1:10" s="167" customFormat="1" ht="23.25" customHeight="1" x14ac:dyDescent="0.3">
      <c r="A10" s="178" t="s">
        <v>172</v>
      </c>
      <c r="B10" s="175"/>
      <c r="C10" s="175"/>
      <c r="D10" s="175"/>
      <c r="E10" s="175"/>
      <c r="F10" s="175"/>
      <c r="G10" s="175"/>
      <c r="H10" s="175"/>
      <c r="I10" s="175"/>
      <c r="J10" s="174"/>
    </row>
    <row r="11" spans="1:10" s="167" customFormat="1" ht="23.25" customHeight="1" x14ac:dyDescent="0.3">
      <c r="A11" s="178" t="s">
        <v>173</v>
      </c>
      <c r="B11" s="175"/>
      <c r="C11" s="175"/>
      <c r="D11" s="175"/>
      <c r="E11" s="175"/>
      <c r="F11" s="175"/>
      <c r="G11" s="175"/>
      <c r="H11" s="175"/>
      <c r="I11" s="175"/>
      <c r="J11" s="174"/>
    </row>
    <row r="12" spans="1:10" s="167" customFormat="1" ht="23.25" customHeight="1" x14ac:dyDescent="0.3">
      <c r="A12" s="178"/>
      <c r="B12" s="175"/>
      <c r="C12" s="175"/>
      <c r="D12" s="175"/>
      <c r="E12" s="175"/>
      <c r="F12" s="175"/>
      <c r="G12" s="175"/>
      <c r="H12" s="175"/>
      <c r="I12" s="175"/>
      <c r="J12" s="174"/>
    </row>
    <row r="13" spans="1:10" s="167" customFormat="1" ht="23.25" customHeight="1" x14ac:dyDescent="0.3">
      <c r="A13" s="178"/>
      <c r="B13" s="175"/>
      <c r="C13" s="175"/>
      <c r="D13" s="175"/>
      <c r="E13" s="175"/>
      <c r="F13" s="175"/>
      <c r="G13" s="175"/>
      <c r="H13" s="175"/>
      <c r="I13" s="175"/>
      <c r="J13" s="174"/>
    </row>
    <row r="14" spans="1:10" ht="23.25" customHeight="1" x14ac:dyDescent="0.2">
      <c r="A14" s="177"/>
      <c r="B14" s="183"/>
      <c r="C14" s="170"/>
      <c r="D14" s="170"/>
      <c r="E14" s="170"/>
      <c r="F14" s="170"/>
    </row>
    <row r="15" spans="1:10" ht="23.25" customHeight="1" x14ac:dyDescent="0.2">
      <c r="A15" s="177"/>
      <c r="B15" s="183"/>
      <c r="C15" s="170"/>
      <c r="D15" s="183"/>
      <c r="E15" s="170"/>
      <c r="F15" s="170"/>
    </row>
    <row r="18" spans="1:10" s="168" customFormat="1" ht="23.25" customHeight="1" x14ac:dyDescent="0.35">
      <c r="A18" s="225" t="s">
        <v>5</v>
      </c>
      <c r="B18" s="225"/>
      <c r="C18" s="225"/>
      <c r="D18" s="225"/>
      <c r="E18" s="225"/>
      <c r="F18" s="225"/>
      <c r="G18" s="225"/>
      <c r="H18" s="225"/>
      <c r="I18" s="225"/>
      <c r="J18" s="225"/>
    </row>
    <row r="19" spans="1:10" s="167" customFormat="1" ht="23.25" customHeight="1" x14ac:dyDescent="0.3">
      <c r="A19" s="179"/>
      <c r="B19" s="173"/>
      <c r="C19" s="174"/>
      <c r="D19" s="174"/>
      <c r="E19" s="174"/>
      <c r="F19" s="174"/>
      <c r="G19" s="174"/>
      <c r="H19" s="174"/>
      <c r="I19" s="174"/>
      <c r="J19" s="174"/>
    </row>
    <row r="20" spans="1:10" s="167" customFormat="1" ht="23.25" customHeight="1" x14ac:dyDescent="0.3">
      <c r="A20" s="179"/>
      <c r="B20" s="173"/>
      <c r="C20" s="174"/>
      <c r="D20" s="174"/>
      <c r="E20" s="174"/>
      <c r="F20" s="174"/>
      <c r="G20" s="174"/>
      <c r="H20" s="174"/>
      <c r="I20" s="174"/>
      <c r="J20" s="174"/>
    </row>
    <row r="21" spans="1:10" s="167" customFormat="1" ht="23.25" customHeight="1" x14ac:dyDescent="0.3">
      <c r="A21" s="179"/>
      <c r="B21" s="173"/>
      <c r="C21" s="174"/>
      <c r="D21" s="176"/>
      <c r="E21" s="174"/>
      <c r="F21" s="174"/>
      <c r="G21" s="174"/>
      <c r="H21" s="174"/>
      <c r="I21" s="174"/>
      <c r="J21" s="174"/>
    </row>
    <row r="22" spans="1:10" s="167" customFormat="1" ht="23.25" customHeight="1" x14ac:dyDescent="0.3">
      <c r="A22" s="226" t="s">
        <v>300</v>
      </c>
      <c r="B22" s="226"/>
      <c r="C22" s="226"/>
      <c r="D22" s="226"/>
      <c r="E22" s="226"/>
      <c r="F22" s="226"/>
      <c r="G22" s="226"/>
      <c r="H22" s="226"/>
      <c r="I22" s="226"/>
      <c r="J22" s="226"/>
    </row>
    <row r="24" spans="1:10" s="167" customFormat="1" ht="23.25" customHeight="1" x14ac:dyDescent="0.3">
      <c r="A24" s="179"/>
      <c r="B24" s="174"/>
      <c r="C24" s="174"/>
      <c r="D24" s="173"/>
      <c r="E24" s="174"/>
      <c r="F24" s="174"/>
      <c r="G24" s="174"/>
      <c r="H24" s="174"/>
      <c r="I24" s="174"/>
      <c r="J24" s="174"/>
    </row>
  </sheetData>
  <sheetProtection selectLockedCells="1"/>
  <mergeCells count="2">
    <mergeCell ref="A18:J18"/>
    <mergeCell ref="A22:J22"/>
  </mergeCells>
  <pageMargins left="0.70866141732283472" right="0.70866141732283472" top="0.74803149606299213" bottom="0.74803149606299213" header="0.31496062992125984" footer="0.31496062992125984"/>
  <pageSetup paperSize="9" scale="79" fitToHeight="0" orientation="portrait" horizontalDpi="4294967293" r:id="rId1"/>
  <headerFooter differentFirst="1" scaleWithDoc="0">
    <oddFooter xml:space="preserve">&amp;R&amp;"Calibri,Regular"&amp;P-1/&amp;N-1  </oddFooter>
    <firstFooter>&amp;R&amp;"Calibri,Regular"ZAGREB, TRAVANJ 2024.</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37"/>
  <sheetViews>
    <sheetView showWhiteSpace="0" view="pageBreakPreview" zoomScaleNormal="100" zoomScaleSheetLayoutView="100" workbookViewId="0">
      <selection activeCell="B33" sqref="B33"/>
    </sheetView>
  </sheetViews>
  <sheetFormatPr defaultColWidth="9.140625" defaultRowHeight="12.75" x14ac:dyDescent="0.2"/>
  <cols>
    <col min="1" max="1" width="5.7109375" style="125" customWidth="1"/>
    <col min="2" max="2" width="99.7109375" style="125" customWidth="1"/>
    <col min="3" max="3" width="5.7109375" style="125" customWidth="1"/>
    <col min="4" max="5" width="11.7109375" style="125" customWidth="1"/>
    <col min="6" max="6" width="17.7109375" style="125" customWidth="1"/>
    <col min="7" max="16384" width="9.140625" style="125"/>
  </cols>
  <sheetData>
    <row r="1" spans="1:7" ht="23.25" x14ac:dyDescent="0.35">
      <c r="A1" s="121"/>
      <c r="B1" s="121" t="s">
        <v>10</v>
      </c>
      <c r="C1" s="121"/>
      <c r="D1" s="122"/>
      <c r="E1" s="123"/>
      <c r="F1" s="124"/>
    </row>
    <row r="2" spans="1:7" ht="23.25" x14ac:dyDescent="0.35">
      <c r="A2" s="121"/>
      <c r="B2" s="121"/>
      <c r="C2" s="121"/>
      <c r="D2" s="122"/>
      <c r="E2" s="123"/>
      <c r="F2" s="124"/>
    </row>
    <row r="3" spans="1:7" ht="23.25" x14ac:dyDescent="0.3">
      <c r="A3" s="121" t="s">
        <v>11</v>
      </c>
      <c r="B3" s="121" t="str">
        <f>'OPĆI OPIS'!A2</f>
        <v>OPĆI OPIS UZ TROŠKOVNIK</v>
      </c>
      <c r="C3" s="121"/>
      <c r="E3" s="123"/>
      <c r="F3" s="124"/>
    </row>
    <row r="4" spans="1:7" ht="23.25" x14ac:dyDescent="0.3">
      <c r="A4" s="121"/>
      <c r="B4" s="121"/>
      <c r="C4" s="121"/>
      <c r="E4" s="123"/>
      <c r="F4" s="124"/>
    </row>
    <row r="5" spans="1:7" ht="23.25" x14ac:dyDescent="0.3">
      <c r="A5" s="121" t="s">
        <v>11</v>
      </c>
      <c r="B5" s="121" t="str">
        <f>'OPĆI UVJETI_GRAĐ'!A2</f>
        <v>OPĆI UVJETI GRAĐEVINSKO - OBRTNIČKIH RADOVA</v>
      </c>
      <c r="C5" s="121"/>
      <c r="E5" s="123"/>
      <c r="F5" s="124"/>
    </row>
    <row r="6" spans="1:7" ht="23.25" x14ac:dyDescent="0.3">
      <c r="A6" s="121"/>
      <c r="B6" s="121"/>
      <c r="C6" s="121"/>
      <c r="E6" s="123"/>
      <c r="F6" s="124"/>
    </row>
    <row r="7" spans="1:7" s="126" customFormat="1" ht="18.75" x14ac:dyDescent="0.3">
      <c r="A7" s="121" t="str">
        <f>'A_GRAĐ-OBRT'!A7</f>
        <v>A.</v>
      </c>
      <c r="B7" s="121" t="str">
        <f>'A_GRAĐ-OBRT'!B7</f>
        <v>GRAĐEVINSKO - OBRTNIČKI RADOVI</v>
      </c>
      <c r="C7" s="121"/>
      <c r="E7" s="121"/>
      <c r="F7" s="121"/>
    </row>
    <row r="8" spans="1:7" s="126" customFormat="1" ht="18.75" x14ac:dyDescent="0.3">
      <c r="A8" s="121"/>
      <c r="B8" s="121"/>
      <c r="C8" s="121"/>
      <c r="E8" s="121"/>
      <c r="F8" s="121"/>
    </row>
    <row r="9" spans="1:7" ht="23.25" x14ac:dyDescent="0.3">
      <c r="A9" s="121" t="s">
        <v>11</v>
      </c>
      <c r="B9" s="121" t="str">
        <f>'OPĆI UVJETI_ELE'!A2</f>
        <v>OPĆI UVJETI ELEKTROINSTALACIJA</v>
      </c>
      <c r="C9" s="121"/>
      <c r="E9" s="123"/>
      <c r="F9" s="124"/>
    </row>
    <row r="10" spans="1:7" s="126" customFormat="1" ht="18.75" x14ac:dyDescent="0.3">
      <c r="A10" s="121"/>
      <c r="B10" s="121"/>
      <c r="C10" s="121"/>
      <c r="E10" s="121"/>
      <c r="F10" s="121"/>
      <c r="G10" s="121"/>
    </row>
    <row r="11" spans="1:7" s="126" customFormat="1" ht="18.75" x14ac:dyDescent="0.3">
      <c r="A11" s="121" t="str">
        <f>B_ELEKTROINSTALACIJE!A7</f>
        <v>B.</v>
      </c>
      <c r="B11" s="121" t="str">
        <f>B_ELEKTROINSTALACIJE!B7</f>
        <v>ELEKTROINSTALACIJE</v>
      </c>
      <c r="C11" s="121"/>
      <c r="E11" s="121"/>
      <c r="F11" s="121"/>
      <c r="G11" s="121"/>
    </row>
    <row r="12" spans="1:7" s="126" customFormat="1" ht="18.75" x14ac:dyDescent="0.3">
      <c r="A12" s="121"/>
      <c r="B12" s="121"/>
      <c r="C12" s="121"/>
      <c r="E12" s="121"/>
      <c r="F12" s="121"/>
      <c r="G12" s="121"/>
    </row>
    <row r="13" spans="1:7" s="126" customFormat="1" ht="18.75" x14ac:dyDescent="0.3">
      <c r="A13" s="121" t="s">
        <v>11</v>
      </c>
      <c r="B13" s="121" t="str">
        <f>REKAPITULACIJA!B8</f>
        <v>SVEUKUPNA REKAPITULACIJA</v>
      </c>
      <c r="C13" s="121"/>
      <c r="E13" s="121"/>
      <c r="F13" s="121"/>
      <c r="G13" s="121"/>
    </row>
    <row r="14" spans="1:7" s="126" customFormat="1" ht="18.75" x14ac:dyDescent="0.3">
      <c r="A14" s="121"/>
      <c r="B14" s="121"/>
      <c r="C14" s="121"/>
      <c r="D14" s="127"/>
      <c r="E14" s="121"/>
      <c r="F14" s="128"/>
    </row>
    <row r="15" spans="1:7" s="126" customFormat="1" ht="18.75" x14ac:dyDescent="0.3">
      <c r="A15" s="121"/>
      <c r="B15" s="121"/>
      <c r="C15" s="121"/>
      <c r="D15" s="127"/>
      <c r="E15" s="121"/>
      <c r="F15" s="121"/>
    </row>
    <row r="16" spans="1:7" s="126" customFormat="1" ht="18.75" x14ac:dyDescent="0.3">
      <c r="A16" s="121"/>
      <c r="B16" s="121"/>
      <c r="C16" s="121"/>
      <c r="D16" s="127"/>
      <c r="E16" s="121"/>
      <c r="F16" s="129"/>
    </row>
    <row r="17" spans="1:9" s="131" customFormat="1" ht="18.75" x14ac:dyDescent="0.3">
      <c r="A17" s="121"/>
      <c r="B17" s="121"/>
      <c r="C17" s="121"/>
      <c r="D17" s="130"/>
      <c r="E17" s="130"/>
      <c r="F17" s="130"/>
      <c r="G17" s="130"/>
      <c r="H17" s="130"/>
      <c r="I17" s="130"/>
    </row>
    <row r="18" spans="1:9" s="131" customFormat="1" ht="18.75" x14ac:dyDescent="0.3">
      <c r="A18" s="121"/>
      <c r="B18" s="121"/>
      <c r="C18" s="121"/>
      <c r="D18" s="132"/>
      <c r="E18" s="132"/>
      <c r="F18" s="132"/>
      <c r="G18" s="132"/>
      <c r="H18" s="132"/>
      <c r="I18" s="132"/>
    </row>
    <row r="19" spans="1:9" s="131" customFormat="1" ht="18.75" x14ac:dyDescent="0.3">
      <c r="A19" s="121"/>
      <c r="B19" s="121"/>
      <c r="C19" s="121"/>
      <c r="D19" s="132"/>
      <c r="E19" s="132"/>
      <c r="F19" s="132"/>
      <c r="G19" s="132"/>
      <c r="H19" s="132"/>
      <c r="I19" s="132"/>
    </row>
    <row r="20" spans="1:9" ht="18.75" x14ac:dyDescent="0.2">
      <c r="A20" s="133"/>
      <c r="B20" s="133"/>
      <c r="C20" s="133"/>
      <c r="D20" s="133"/>
      <c r="E20" s="133"/>
      <c r="F20" s="133"/>
      <c r="G20" s="133"/>
      <c r="H20" s="133"/>
      <c r="I20" s="133"/>
    </row>
    <row r="21" spans="1:9" ht="18.75" x14ac:dyDescent="0.2">
      <c r="A21" s="133"/>
      <c r="B21" s="133"/>
      <c r="C21" s="133"/>
      <c r="D21" s="133"/>
      <c r="E21" s="133"/>
      <c r="F21" s="133"/>
      <c r="G21" s="133"/>
      <c r="H21" s="133"/>
      <c r="I21" s="133"/>
    </row>
    <row r="36" spans="6:9" s="135" customFormat="1" ht="15" x14ac:dyDescent="0.2">
      <c r="F36" s="134"/>
      <c r="G36" s="134"/>
      <c r="H36" s="134"/>
      <c r="I36" s="134"/>
    </row>
    <row r="37" spans="6:9" s="135" customFormat="1" ht="15" x14ac:dyDescent="0.2">
      <c r="F37" s="134"/>
      <c r="G37" s="134"/>
      <c r="H37" s="134"/>
      <c r="I37" s="134"/>
    </row>
  </sheetData>
  <sheetProtection selectLockedCells="1"/>
  <dataValidations count="1">
    <dataValidation operator="lessThan" allowBlank="1" showInputMessage="1" showErrorMessage="1" sqref="A1:XFD1048576"/>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B71"/>
  <sheetViews>
    <sheetView view="pageBreakPreview" zoomScaleNormal="100" zoomScaleSheetLayoutView="100" workbookViewId="0">
      <selection activeCell="E13" sqref="E13"/>
    </sheetView>
  </sheetViews>
  <sheetFormatPr defaultColWidth="9.140625" defaultRowHeight="15.75" x14ac:dyDescent="0.25"/>
  <cols>
    <col min="1" max="1" width="110.7109375" style="113" customWidth="1"/>
    <col min="2" max="16384" width="9.140625" style="6"/>
  </cols>
  <sheetData>
    <row r="2" spans="1:1" x14ac:dyDescent="0.25">
      <c r="A2" s="115" t="s">
        <v>15</v>
      </c>
    </row>
    <row r="3" spans="1:1" s="12" customFormat="1" x14ac:dyDescent="0.2">
      <c r="A3" s="112"/>
    </row>
    <row r="4" spans="1:1" ht="31.5" x14ac:dyDescent="0.25">
      <c r="A4" s="112" t="s">
        <v>54</v>
      </c>
    </row>
    <row r="5" spans="1:1" x14ac:dyDescent="0.25">
      <c r="A5" s="113" t="s">
        <v>159</v>
      </c>
    </row>
    <row r="6" spans="1:1" ht="31.5" x14ac:dyDescent="0.25">
      <c r="A6" s="113" t="s">
        <v>160</v>
      </c>
    </row>
    <row r="7" spans="1:1" ht="47.25" x14ac:dyDescent="0.25">
      <c r="A7" s="113" t="s">
        <v>161</v>
      </c>
    </row>
    <row r="8" spans="1:1" ht="110.25" x14ac:dyDescent="0.25">
      <c r="A8" s="113" t="s">
        <v>121</v>
      </c>
    </row>
    <row r="9" spans="1:1" ht="31.5" x14ac:dyDescent="0.25">
      <c r="A9" s="113" t="s">
        <v>16</v>
      </c>
    </row>
    <row r="10" spans="1:1" ht="63" x14ac:dyDescent="0.25">
      <c r="A10" s="113" t="s">
        <v>17</v>
      </c>
    </row>
    <row r="11" spans="1:1" ht="31.5" x14ac:dyDescent="0.25">
      <c r="A11" s="113" t="s">
        <v>174</v>
      </c>
    </row>
    <row r="12" spans="1:1" x14ac:dyDescent="0.25">
      <c r="A12" s="113" t="s">
        <v>18</v>
      </c>
    </row>
    <row r="13" spans="1:1" ht="47.25" x14ac:dyDescent="0.25">
      <c r="A13" s="113" t="s">
        <v>120</v>
      </c>
    </row>
    <row r="14" spans="1:1" x14ac:dyDescent="0.25">
      <c r="A14" s="113" t="s">
        <v>19</v>
      </c>
    </row>
    <row r="15" spans="1:1" ht="47.25" x14ac:dyDescent="0.25">
      <c r="A15" s="113" t="s">
        <v>20</v>
      </c>
    </row>
    <row r="16" spans="1:1" x14ac:dyDescent="0.25">
      <c r="A16" s="113" t="s">
        <v>21</v>
      </c>
    </row>
    <row r="18" spans="1:1" x14ac:dyDescent="0.25">
      <c r="A18" s="112" t="s">
        <v>22</v>
      </c>
    </row>
    <row r="19" spans="1:1" ht="31.5" x14ac:dyDescent="0.25">
      <c r="A19" s="113" t="s">
        <v>23</v>
      </c>
    </row>
    <row r="20" spans="1:1" ht="47.25" x14ac:dyDescent="0.25">
      <c r="A20" s="113" t="s">
        <v>119</v>
      </c>
    </row>
    <row r="21" spans="1:1" ht="31.5" x14ac:dyDescent="0.25">
      <c r="A21" s="113" t="s">
        <v>24</v>
      </c>
    </row>
    <row r="23" spans="1:1" x14ac:dyDescent="0.25">
      <c r="A23" s="112" t="s">
        <v>25</v>
      </c>
    </row>
    <row r="24" spans="1:1" ht="31.5" x14ac:dyDescent="0.25">
      <c r="A24" s="113" t="s">
        <v>26</v>
      </c>
    </row>
    <row r="25" spans="1:1" ht="31.5" x14ac:dyDescent="0.25">
      <c r="A25" s="113" t="s">
        <v>27</v>
      </c>
    </row>
    <row r="26" spans="1:1" ht="31.5" x14ac:dyDescent="0.25">
      <c r="A26" s="113" t="s">
        <v>57</v>
      </c>
    </row>
    <row r="28" spans="1:1" x14ac:dyDescent="0.25">
      <c r="A28" s="112" t="s">
        <v>28</v>
      </c>
    </row>
    <row r="29" spans="1:1" ht="47.25" x14ac:dyDescent="0.25">
      <c r="A29" s="113" t="s">
        <v>155</v>
      </c>
    </row>
    <row r="30" spans="1:1" x14ac:dyDescent="0.25">
      <c r="A30" s="113" t="s">
        <v>29</v>
      </c>
    </row>
    <row r="31" spans="1:1" x14ac:dyDescent="0.25">
      <c r="A31" s="113" t="s">
        <v>30</v>
      </c>
    </row>
    <row r="32" spans="1:1" x14ac:dyDescent="0.25">
      <c r="A32" s="113" t="s">
        <v>156</v>
      </c>
    </row>
    <row r="34" spans="1:2" x14ac:dyDescent="0.25">
      <c r="A34" s="112" t="s">
        <v>31</v>
      </c>
    </row>
    <row r="35" spans="1:2" x14ac:dyDescent="0.25">
      <c r="A35" s="113" t="s">
        <v>32</v>
      </c>
    </row>
    <row r="36" spans="1:2" ht="31.5" x14ac:dyDescent="0.25">
      <c r="A36" s="113" t="s">
        <v>33</v>
      </c>
    </row>
    <row r="37" spans="1:2" ht="47.25" x14ac:dyDescent="0.25">
      <c r="A37" s="113" t="s">
        <v>34</v>
      </c>
    </row>
    <row r="38" spans="1:2" x14ac:dyDescent="0.25">
      <c r="A38" s="113" t="s">
        <v>35</v>
      </c>
    </row>
    <row r="40" spans="1:2" x14ac:dyDescent="0.25">
      <c r="A40" s="112" t="s">
        <v>36</v>
      </c>
    </row>
    <row r="41" spans="1:2" ht="31.5" x14ac:dyDescent="0.25">
      <c r="A41" s="113" t="s">
        <v>37</v>
      </c>
    </row>
    <row r="42" spans="1:2" x14ac:dyDescent="0.25">
      <c r="A42" s="114" t="s">
        <v>149</v>
      </c>
    </row>
    <row r="43" spans="1:2" x14ac:dyDescent="0.25">
      <c r="A43" s="114" t="s">
        <v>150</v>
      </c>
    </row>
    <row r="44" spans="1:2" x14ac:dyDescent="0.25">
      <c r="A44" s="114" t="s">
        <v>118</v>
      </c>
    </row>
    <row r="45" spans="1:2" ht="31.5" x14ac:dyDescent="0.25">
      <c r="A45" s="114" t="s">
        <v>127</v>
      </c>
    </row>
    <row r="46" spans="1:2" x14ac:dyDescent="0.25">
      <c r="A46" s="114" t="s">
        <v>117</v>
      </c>
    </row>
    <row r="47" spans="1:2" x14ac:dyDescent="0.25">
      <c r="A47" s="185" t="s">
        <v>124</v>
      </c>
      <c r="B47" s="8"/>
    </row>
    <row r="48" spans="1:2" ht="31.5" x14ac:dyDescent="0.25">
      <c r="A48" s="114" t="s">
        <v>151</v>
      </c>
    </row>
    <row r="49" spans="1:1" x14ac:dyDescent="0.25">
      <c r="A49" s="114" t="s">
        <v>38</v>
      </c>
    </row>
    <row r="50" spans="1:1" x14ac:dyDescent="0.25">
      <c r="A50" s="114" t="s">
        <v>39</v>
      </c>
    </row>
    <row r="51" spans="1:1" x14ac:dyDescent="0.25">
      <c r="A51" s="114" t="s">
        <v>40</v>
      </c>
    </row>
    <row r="52" spans="1:1" ht="31.5" x14ac:dyDescent="0.25">
      <c r="A52" s="114" t="s">
        <v>152</v>
      </c>
    </row>
    <row r="53" spans="1:1" ht="31.5" x14ac:dyDescent="0.25">
      <c r="A53" s="185" t="s">
        <v>153</v>
      </c>
    </row>
    <row r="54" spans="1:1" x14ac:dyDescent="0.25">
      <c r="A54" s="114" t="s">
        <v>126</v>
      </c>
    </row>
    <row r="55" spans="1:1" x14ac:dyDescent="0.25">
      <c r="A55" s="114" t="s">
        <v>125</v>
      </c>
    </row>
    <row r="56" spans="1:1" ht="31.5" x14ac:dyDescent="0.25">
      <c r="A56" s="113" t="s">
        <v>41</v>
      </c>
    </row>
    <row r="57" spans="1:1" x14ac:dyDescent="0.25">
      <c r="A57" s="113" t="s">
        <v>42</v>
      </c>
    </row>
    <row r="59" spans="1:1" x14ac:dyDescent="0.25">
      <c r="A59" s="112" t="s">
        <v>43</v>
      </c>
    </row>
    <row r="60" spans="1:1" s="8" customFormat="1" ht="31.5" x14ac:dyDescent="0.25">
      <c r="A60" s="113" t="s">
        <v>44</v>
      </c>
    </row>
    <row r="61" spans="1:1" s="8" customFormat="1" x14ac:dyDescent="0.25">
      <c r="A61" s="113"/>
    </row>
    <row r="62" spans="1:1" s="8" customFormat="1" x14ac:dyDescent="0.25">
      <c r="A62" s="112" t="s">
        <v>45</v>
      </c>
    </row>
    <row r="63" spans="1:1" s="8" customFormat="1" ht="31.5" x14ac:dyDescent="0.25">
      <c r="A63" s="113" t="s">
        <v>46</v>
      </c>
    </row>
    <row r="64" spans="1:1" s="8" customFormat="1" ht="31.5" x14ac:dyDescent="0.25">
      <c r="A64" s="113" t="s">
        <v>47</v>
      </c>
    </row>
    <row r="66" spans="1:1" s="8" customFormat="1" x14ac:dyDescent="0.25">
      <c r="A66" s="112" t="s">
        <v>48</v>
      </c>
    </row>
    <row r="67" spans="1:1" s="8" customFormat="1" ht="47.25" x14ac:dyDescent="0.25">
      <c r="A67" s="113" t="s">
        <v>49</v>
      </c>
    </row>
    <row r="68" spans="1:1" s="8" customFormat="1" x14ac:dyDescent="0.25">
      <c r="A68" s="113" t="s">
        <v>50</v>
      </c>
    </row>
    <row r="69" spans="1:1" s="8" customFormat="1" ht="47.25" x14ac:dyDescent="0.25">
      <c r="A69" s="113" t="s">
        <v>51</v>
      </c>
    </row>
    <row r="70" spans="1:1" s="8" customFormat="1" x14ac:dyDescent="0.25">
      <c r="A70" s="113"/>
    </row>
    <row r="71" spans="1:1" s="8" customFormat="1" ht="31.5" x14ac:dyDescent="0.25">
      <c r="A71" s="112" t="s">
        <v>52</v>
      </c>
    </row>
  </sheetData>
  <sheetProtection selectLockedCells="1"/>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A68"/>
  <sheetViews>
    <sheetView view="pageBreakPreview" topLeftCell="A52" zoomScaleNormal="100" zoomScaleSheetLayoutView="100" workbookViewId="0">
      <selection activeCell="A66" sqref="A66"/>
    </sheetView>
  </sheetViews>
  <sheetFormatPr defaultColWidth="9.140625" defaultRowHeight="15.75" x14ac:dyDescent="0.25"/>
  <cols>
    <col min="1" max="1" width="110.7109375" style="113" customWidth="1"/>
    <col min="2" max="16384" width="9.140625" style="6"/>
  </cols>
  <sheetData>
    <row r="2" spans="1:1" x14ac:dyDescent="0.25">
      <c r="A2" s="115" t="s">
        <v>72</v>
      </c>
    </row>
    <row r="3" spans="1:1" x14ac:dyDescent="0.25">
      <c r="A3" s="115"/>
    </row>
    <row r="4" spans="1:1" s="12" customFormat="1" x14ac:dyDescent="0.2">
      <c r="A4" s="112" t="str">
        <f>""&amp;TEXT('A_GRAĐ-OBRT'!A9,) &amp;") " &amp;TEXT('A_GRAĐ-OBRT'!B9,)&amp;""</f>
        <v>A.1.) PRIPREMNI I ZAVRŠNI RADOVI</v>
      </c>
    </row>
    <row r="5" spans="1:1" s="7" customFormat="1" ht="31.5" x14ac:dyDescent="0.2">
      <c r="A5" s="113" t="s">
        <v>66</v>
      </c>
    </row>
    <row r="6" spans="1:1" s="12" customFormat="1" x14ac:dyDescent="0.2">
      <c r="A6" s="112"/>
    </row>
    <row r="7" spans="1:1" s="12" customFormat="1" x14ac:dyDescent="0.2">
      <c r="A7" s="112" t="str">
        <f>""&amp;TEXT('A_GRAĐ-OBRT'!A32,) &amp;") " &amp;TEXT('A_GRAĐ-OBRT'!B32,)&amp;""</f>
        <v>A.2.) RADOVI DEMONTAŽE, RAZGRADNJE I UKLANJANJA</v>
      </c>
    </row>
    <row r="8" spans="1:1" s="7" customFormat="1" ht="63" x14ac:dyDescent="0.2">
      <c r="A8" s="113" t="s">
        <v>100</v>
      </c>
    </row>
    <row r="9" spans="1:1" s="7" customFormat="1" ht="63" x14ac:dyDescent="0.2">
      <c r="A9" s="112" t="s">
        <v>337</v>
      </c>
    </row>
    <row r="10" spans="1:1" s="7" customFormat="1" x14ac:dyDescent="0.2">
      <c r="A10" s="112" t="s">
        <v>101</v>
      </c>
    </row>
    <row r="11" spans="1:1" s="7" customFormat="1" ht="31.5" x14ac:dyDescent="0.2">
      <c r="A11" s="113" t="s">
        <v>102</v>
      </c>
    </row>
    <row r="13" spans="1:1" x14ac:dyDescent="0.25">
      <c r="A13" s="112" t="str">
        <f>""&amp;TEXT('A_GRAĐ-OBRT'!A101,) &amp;") " &amp;TEXT('A_GRAĐ-OBRT'!B101,)&amp;""</f>
        <v>A.3.)  ZIDARSKI RADOVI</v>
      </c>
    </row>
    <row r="14" spans="1:1" ht="47.25" x14ac:dyDescent="0.25">
      <c r="A14" s="113" t="s">
        <v>67</v>
      </c>
    </row>
    <row r="15" spans="1:1" x14ac:dyDescent="0.25">
      <c r="A15" s="114" t="s">
        <v>99</v>
      </c>
    </row>
    <row r="16" spans="1:1" x14ac:dyDescent="0.25">
      <c r="A16" s="114" t="s">
        <v>68</v>
      </c>
    </row>
    <row r="17" spans="1:1" ht="31.5" x14ac:dyDescent="0.25">
      <c r="A17" s="113" t="s">
        <v>129</v>
      </c>
    </row>
    <row r="18" spans="1:1" ht="31.5" x14ac:dyDescent="0.25">
      <c r="A18" s="113" t="s">
        <v>130</v>
      </c>
    </row>
    <row r="32" spans="1:1" x14ac:dyDescent="0.25">
      <c r="A32" s="112" t="str">
        <f>""&amp;TEXT('A_GRAĐ-OBRT'!A118,) &amp;") " &amp;TEXT('A_GRAĐ-OBRT'!B118,)&amp;""</f>
        <v>A.4.) IZOLATERSKI RADOVI</v>
      </c>
    </row>
    <row r="33" spans="1:1" ht="31.5" x14ac:dyDescent="0.25">
      <c r="A33" s="113" t="s">
        <v>154</v>
      </c>
    </row>
    <row r="35" spans="1:1" x14ac:dyDescent="0.25">
      <c r="A35" s="112" t="str">
        <f>""&amp;TEXT('A_GRAĐ-OBRT'!A127,) &amp;") " &amp;TEXT('A_GRAĐ-OBRT'!B127,)&amp;""</f>
        <v>A.5.) SOBOSLIKARSKI I LIČILAČKI RADOVI</v>
      </c>
    </row>
    <row r="36" spans="1:1" ht="31.5" x14ac:dyDescent="0.25">
      <c r="A36" s="113" t="s">
        <v>65</v>
      </c>
    </row>
    <row r="37" spans="1:1" x14ac:dyDescent="0.25">
      <c r="A37" s="112"/>
    </row>
    <row r="38" spans="1:1" x14ac:dyDescent="0.25">
      <c r="A38" s="112" t="str">
        <f>""&amp;TEXT('A_GRAĐ-OBRT'!A155,) &amp;") " &amp;TEXT('A_GRAĐ-OBRT'!B155,)&amp;""</f>
        <v>A.6.) PODOPOLAGAČKI RADOVI</v>
      </c>
    </row>
    <row r="39" spans="1:1" x14ac:dyDescent="0.25">
      <c r="A39" s="19" t="s">
        <v>131</v>
      </c>
    </row>
    <row r="40" spans="1:1" ht="47.25" x14ac:dyDescent="0.25">
      <c r="A40" s="19" t="s">
        <v>132</v>
      </c>
    </row>
    <row r="41" spans="1:1" ht="31.5" x14ac:dyDescent="0.25">
      <c r="A41" s="186" t="s">
        <v>133</v>
      </c>
    </row>
    <row r="42" spans="1:1" ht="47.25" x14ac:dyDescent="0.25">
      <c r="A42" s="186" t="s">
        <v>134</v>
      </c>
    </row>
    <row r="43" spans="1:1" ht="47.25" x14ac:dyDescent="0.25">
      <c r="A43" s="186" t="s">
        <v>135</v>
      </c>
    </row>
    <row r="44" spans="1:1" x14ac:dyDescent="0.25">
      <c r="A44" s="186" t="s">
        <v>157</v>
      </c>
    </row>
    <row r="45" spans="1:1" x14ac:dyDescent="0.25">
      <c r="A45" s="186" t="s">
        <v>158</v>
      </c>
    </row>
    <row r="46" spans="1:1" ht="31.5" x14ac:dyDescent="0.25">
      <c r="A46" s="113" t="s">
        <v>136</v>
      </c>
    </row>
    <row r="47" spans="1:1" ht="31.5" x14ac:dyDescent="0.25">
      <c r="A47" s="113" t="s">
        <v>137</v>
      </c>
    </row>
    <row r="48" spans="1:1" x14ac:dyDescent="0.25">
      <c r="A48" s="113" t="s">
        <v>138</v>
      </c>
    </row>
    <row r="50" spans="1:1" x14ac:dyDescent="0.25">
      <c r="A50" s="113" t="s">
        <v>139</v>
      </c>
    </row>
    <row r="51" spans="1:1" x14ac:dyDescent="0.25">
      <c r="A51" s="114" t="s">
        <v>140</v>
      </c>
    </row>
    <row r="52" spans="1:1" x14ac:dyDescent="0.25">
      <c r="A52" s="114" t="s">
        <v>141</v>
      </c>
    </row>
    <row r="53" spans="1:1" x14ac:dyDescent="0.25">
      <c r="A53" s="114" t="s">
        <v>142</v>
      </c>
    </row>
    <row r="54" spans="1:1" x14ac:dyDescent="0.25">
      <c r="A54" s="114" t="s">
        <v>143</v>
      </c>
    </row>
    <row r="55" spans="1:1" x14ac:dyDescent="0.25">
      <c r="A55" s="114" t="s">
        <v>144</v>
      </c>
    </row>
    <row r="56" spans="1:1" x14ac:dyDescent="0.25">
      <c r="A56" s="114" t="s">
        <v>145</v>
      </c>
    </row>
    <row r="57" spans="1:1" x14ac:dyDescent="0.25">
      <c r="A57" s="114" t="s">
        <v>146</v>
      </c>
    </row>
    <row r="58" spans="1:1" x14ac:dyDescent="0.25">
      <c r="A58" s="114" t="s">
        <v>147</v>
      </c>
    </row>
    <row r="59" spans="1:1" x14ac:dyDescent="0.25">
      <c r="A59" s="114" t="s">
        <v>148</v>
      </c>
    </row>
    <row r="61" spans="1:1" x14ac:dyDescent="0.25">
      <c r="A61" s="112" t="str">
        <f>""&amp;TEXT('A_GRAĐ-OBRT'!A173,) &amp;") " &amp;TEXT('A_GRAĐ-OBRT'!B173,)&amp;""</f>
        <v>A.7.) GIPS-KARTONSKI RADOVI</v>
      </c>
    </row>
    <row r="62" spans="1:1" ht="63" x14ac:dyDescent="0.25">
      <c r="A62" s="19" t="s">
        <v>123</v>
      </c>
    </row>
    <row r="63" spans="1:1" x14ac:dyDescent="0.25">
      <c r="A63" s="22" t="s">
        <v>61</v>
      </c>
    </row>
    <row r="64" spans="1:1" x14ac:dyDescent="0.25">
      <c r="A64" s="118" t="s">
        <v>71</v>
      </c>
    </row>
    <row r="65" spans="1:1" x14ac:dyDescent="0.25">
      <c r="A65" s="118" t="s">
        <v>70</v>
      </c>
    </row>
    <row r="66" spans="1:1" x14ac:dyDescent="0.25">
      <c r="A66" s="118" t="s">
        <v>69</v>
      </c>
    </row>
    <row r="67" spans="1:1" ht="31.5" x14ac:dyDescent="0.25">
      <c r="A67" s="103" t="s">
        <v>103</v>
      </c>
    </row>
    <row r="68" spans="1:1" ht="47.25" x14ac:dyDescent="0.25">
      <c r="A68" s="113" t="s">
        <v>122</v>
      </c>
    </row>
  </sheetData>
  <sheetProtection selectLockedCells="1"/>
  <dataValidations count="1">
    <dataValidation operator="lessThan" allowBlank="1" showInputMessage="1" showErrorMessage="1" sqref="B39:XFD59 A1:XFD38 A60:XFD1048576"/>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rowBreaks count="1" manualBreakCount="1">
    <brk id="3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296"/>
  <sheetViews>
    <sheetView tabSelected="1" view="pageBreakPreview" zoomScale="85" zoomScaleNormal="85" zoomScaleSheetLayoutView="85" workbookViewId="0">
      <pane ySplit="8" topLeftCell="A200" activePane="bottomLeft" state="frozen"/>
      <selection activeCell="G269" sqref="G269"/>
      <selection pane="bottomLeft" activeCell="E271" sqref="E271:E275"/>
    </sheetView>
  </sheetViews>
  <sheetFormatPr defaultColWidth="9.140625" defaultRowHeight="15.75" x14ac:dyDescent="0.25"/>
  <cols>
    <col min="1" max="1" width="5.7109375" style="38" customWidth="1"/>
    <col min="2" max="2" width="55.7109375" style="19" customWidth="1"/>
    <col min="3" max="3" width="8.7109375" style="84" customWidth="1"/>
    <col min="4" max="4" width="11.7109375" style="85" customWidth="1"/>
    <col min="5" max="5" width="11.7109375" style="90" customWidth="1"/>
    <col min="6" max="6" width="17.7109375" style="72" customWidth="1"/>
    <col min="7" max="7" width="21.7109375" style="189" customWidth="1"/>
    <col min="8" max="16384" width="9.140625" style="1"/>
  </cols>
  <sheetData>
    <row r="1" spans="1:7" x14ac:dyDescent="0.25">
      <c r="A1" s="99" t="str">
        <f>"GRAĐEVINA: "&amp;TEXT(NASLOVNICA!A10,)&amp;", "&amp;TEXT(NASLOVNICA!A11,)</f>
        <v xml:space="preserve">GRAĐEVINA: UČENIČKI DOM, k.č.br. 7475, MB 339164 k.o. CENTAR NOVI
</v>
      </c>
      <c r="C1" s="102"/>
      <c r="D1" s="102"/>
      <c r="E1" s="104"/>
      <c r="F1" s="102"/>
    </row>
    <row r="2" spans="1:7" x14ac:dyDescent="0.25">
      <c r="A2" s="99" t="str">
        <f>"PROJEKT: "&amp;TEXT(NASLOVNICA!A22,)</f>
        <v>PROJEKT: UREĐENJE PROSTORA BIVŠE FOTOKOPIRAONICE</v>
      </c>
      <c r="C2" s="102"/>
      <c r="D2" s="102"/>
      <c r="E2" s="104"/>
      <c r="F2" s="102"/>
    </row>
    <row r="3" spans="1:7" x14ac:dyDescent="0.25">
      <c r="A3" s="99" t="s">
        <v>73</v>
      </c>
      <c r="C3" s="102"/>
      <c r="D3" s="102"/>
      <c r="E3" s="184"/>
      <c r="F3" s="184"/>
    </row>
    <row r="4" spans="1:7" x14ac:dyDescent="0.25">
      <c r="C4" s="76"/>
      <c r="D4" s="77"/>
      <c r="E4" s="105"/>
      <c r="F4" s="65"/>
    </row>
    <row r="5" spans="1:7" s="2" customFormat="1" ht="31.5" x14ac:dyDescent="0.2">
      <c r="A5" s="63" t="s">
        <v>0</v>
      </c>
      <c r="B5" s="116" t="s">
        <v>4</v>
      </c>
      <c r="C5" s="41" t="s">
        <v>1</v>
      </c>
      <c r="D5" s="28" t="s">
        <v>2</v>
      </c>
      <c r="E5" s="62" t="s">
        <v>3</v>
      </c>
      <c r="F5" s="36" t="s">
        <v>8</v>
      </c>
      <c r="G5" s="196" t="s">
        <v>163</v>
      </c>
    </row>
    <row r="6" spans="1:7" s="2" customFormat="1" x14ac:dyDescent="0.2">
      <c r="A6" s="38"/>
      <c r="B6" s="20"/>
      <c r="C6" s="78"/>
      <c r="D6" s="79"/>
      <c r="E6" s="106"/>
      <c r="F6" s="66"/>
      <c r="G6" s="190"/>
    </row>
    <row r="7" spans="1:7" x14ac:dyDescent="0.25">
      <c r="A7" s="39" t="s">
        <v>7</v>
      </c>
      <c r="B7" s="21" t="s">
        <v>74</v>
      </c>
      <c r="C7" s="80"/>
      <c r="D7" s="81"/>
      <c r="E7" s="107"/>
      <c r="F7" s="67"/>
    </row>
    <row r="8" spans="1:7" s="5" customFormat="1" x14ac:dyDescent="0.25">
      <c r="A8" s="40"/>
      <c r="B8" s="18"/>
      <c r="C8" s="82"/>
      <c r="D8" s="83"/>
      <c r="E8" s="108"/>
      <c r="F8" s="68"/>
      <c r="G8" s="188"/>
    </row>
    <row r="9" spans="1:7" x14ac:dyDescent="0.25">
      <c r="A9" s="39" t="str">
        <f>TEXT($A$7,)&amp;"1."</f>
        <v>A.1.</v>
      </c>
      <c r="B9" s="21" t="s">
        <v>60</v>
      </c>
      <c r="C9" s="80"/>
      <c r="D9" s="81"/>
      <c r="E9" s="94"/>
      <c r="F9" s="69"/>
    </row>
    <row r="10" spans="1:7" s="5" customFormat="1" x14ac:dyDescent="0.25">
      <c r="A10" s="40"/>
      <c r="B10" s="18"/>
      <c r="C10" s="82"/>
      <c r="D10" s="83"/>
      <c r="E10" s="109"/>
      <c r="F10" s="70"/>
      <c r="G10" s="188"/>
    </row>
    <row r="11" spans="1:7" s="5" customFormat="1" x14ac:dyDescent="0.25">
      <c r="A11" s="40">
        <f>COUNT(A$9:A10)+1</f>
        <v>1</v>
      </c>
      <c r="B11" s="18" t="s">
        <v>83</v>
      </c>
      <c r="C11" s="89"/>
      <c r="D11" s="88"/>
      <c r="E11" s="92"/>
      <c r="F11" s="68"/>
      <c r="G11" s="188"/>
    </row>
    <row r="12" spans="1:7" s="5" customFormat="1" ht="47.25" x14ac:dyDescent="0.25">
      <c r="A12" s="40"/>
      <c r="B12" s="64" t="s">
        <v>175</v>
      </c>
      <c r="G12" s="188"/>
    </row>
    <row r="13" spans="1:7" s="5" customFormat="1" x14ac:dyDescent="0.25">
      <c r="A13" s="40"/>
      <c r="B13" s="64" t="s">
        <v>162</v>
      </c>
      <c r="C13" s="89" t="s">
        <v>84</v>
      </c>
      <c r="D13" s="88">
        <f>ROUNDDOWN((4.9+3.8)*4.6,0)</f>
        <v>40</v>
      </c>
      <c r="E13" s="92"/>
      <c r="F13" s="68">
        <f>D13*E13</f>
        <v>0</v>
      </c>
      <c r="G13" s="188"/>
    </row>
    <row r="14" spans="1:7" s="5" customFormat="1" x14ac:dyDescent="0.25">
      <c r="A14" s="40"/>
      <c r="B14" s="64"/>
      <c r="C14" s="89"/>
      <c r="D14" s="88"/>
      <c r="E14" s="92"/>
      <c r="F14" s="73"/>
      <c r="G14" s="188"/>
    </row>
    <row r="15" spans="1:7" s="5" customFormat="1" x14ac:dyDescent="0.25">
      <c r="A15" s="40">
        <f>COUNT(A$9:A14)+1</f>
        <v>2</v>
      </c>
      <c r="B15" s="18" t="s">
        <v>78</v>
      </c>
      <c r="C15" s="89"/>
      <c r="D15" s="88"/>
      <c r="E15" s="92"/>
      <c r="F15" s="73"/>
      <c r="G15" s="188"/>
    </row>
    <row r="16" spans="1:7" s="5" customFormat="1" x14ac:dyDescent="0.25">
      <c r="A16" s="40"/>
      <c r="B16" s="64" t="s">
        <v>79</v>
      </c>
      <c r="C16" s="89" t="s">
        <v>80</v>
      </c>
      <c r="D16" s="88">
        <v>1</v>
      </c>
      <c r="E16" s="92"/>
      <c r="F16" s="73">
        <f>D16*E16</f>
        <v>0</v>
      </c>
      <c r="G16" s="188"/>
    </row>
    <row r="17" spans="1:7" s="5" customFormat="1" x14ac:dyDescent="0.25">
      <c r="A17" s="40"/>
      <c r="B17" s="64"/>
      <c r="C17" s="89"/>
      <c r="D17" s="88"/>
      <c r="E17" s="92"/>
      <c r="F17" s="73"/>
      <c r="G17" s="188"/>
    </row>
    <row r="18" spans="1:7" s="5" customFormat="1" x14ac:dyDescent="0.25">
      <c r="A18" s="40">
        <f>COUNT(A$9:A17)+1</f>
        <v>3</v>
      </c>
      <c r="B18" s="18" t="s">
        <v>81</v>
      </c>
      <c r="C18" s="89"/>
      <c r="D18" s="88"/>
      <c r="E18" s="92"/>
      <c r="F18" s="73"/>
      <c r="G18" s="188"/>
    </row>
    <row r="19" spans="1:7" s="5" customFormat="1" ht="47.25" x14ac:dyDescent="0.25">
      <c r="A19" s="40"/>
      <c r="B19" s="64" t="s">
        <v>82</v>
      </c>
      <c r="C19" s="89" t="s">
        <v>80</v>
      </c>
      <c r="D19" s="88">
        <v>1</v>
      </c>
      <c r="E19" s="92"/>
      <c r="F19" s="73">
        <f>D19*E19</f>
        <v>0</v>
      </c>
      <c r="G19" s="188"/>
    </row>
    <row r="20" spans="1:7" s="5" customFormat="1" x14ac:dyDescent="0.25">
      <c r="A20" s="40"/>
      <c r="B20" s="24"/>
      <c r="C20" s="89"/>
      <c r="D20" s="88"/>
      <c r="E20" s="92"/>
      <c r="F20" s="68"/>
      <c r="G20" s="188"/>
    </row>
    <row r="21" spans="1:7" s="5" customFormat="1" x14ac:dyDescent="0.25">
      <c r="A21" s="40">
        <f>COUNT(A$9:A20)+1</f>
        <v>4</v>
      </c>
      <c r="B21" s="145" t="s">
        <v>213</v>
      </c>
      <c r="C21" s="89"/>
      <c r="D21" s="198"/>
      <c r="E21" s="92"/>
      <c r="F21" s="197"/>
      <c r="G21" s="204"/>
    </row>
    <row r="22" spans="1:7" s="5" customFormat="1" x14ac:dyDescent="0.25">
      <c r="A22" s="40"/>
      <c r="B22" s="24" t="s">
        <v>214</v>
      </c>
      <c r="C22" s="89"/>
      <c r="D22" s="198"/>
      <c r="E22" s="92"/>
      <c r="F22" s="197"/>
      <c r="G22" s="204"/>
    </row>
    <row r="23" spans="1:7" s="5" customFormat="1" ht="47.25" x14ac:dyDescent="0.25">
      <c r="A23" s="40"/>
      <c r="B23" s="24" t="s">
        <v>219</v>
      </c>
      <c r="C23" s="89"/>
      <c r="D23" s="198"/>
      <c r="E23" s="92"/>
      <c r="F23" s="197"/>
      <c r="G23" s="204"/>
    </row>
    <row r="24" spans="1:7" s="5" customFormat="1" ht="31.5" x14ac:dyDescent="0.25">
      <c r="A24" s="40"/>
      <c r="B24" s="24" t="s">
        <v>215</v>
      </c>
      <c r="C24" s="89"/>
      <c r="D24" s="198"/>
      <c r="E24" s="92"/>
      <c r="F24" s="197"/>
      <c r="G24" s="204"/>
    </row>
    <row r="25" spans="1:7" s="5" customFormat="1" ht="78.75" x14ac:dyDescent="0.25">
      <c r="A25" s="40"/>
      <c r="B25" s="24" t="s">
        <v>216</v>
      </c>
      <c r="C25" s="84"/>
      <c r="D25" s="198"/>
      <c r="E25" s="92"/>
      <c r="F25" s="68"/>
      <c r="G25" s="204"/>
    </row>
    <row r="26" spans="1:7" s="5" customFormat="1" ht="63" x14ac:dyDescent="0.25">
      <c r="A26" s="40"/>
      <c r="B26" s="24" t="s">
        <v>217</v>
      </c>
      <c r="C26" s="84"/>
      <c r="D26" s="198"/>
      <c r="E26" s="92"/>
      <c r="F26" s="68"/>
      <c r="G26" s="204"/>
    </row>
    <row r="27" spans="1:7" s="5" customFormat="1" ht="47.25" x14ac:dyDescent="0.25">
      <c r="A27" s="40"/>
      <c r="B27" s="206" t="s">
        <v>218</v>
      </c>
      <c r="C27" s="84" t="s">
        <v>80</v>
      </c>
      <c r="D27" s="198">
        <v>1</v>
      </c>
      <c r="E27" s="92"/>
      <c r="F27" s="68">
        <f t="shared" ref="F27" si="0">D27*E27</f>
        <v>0</v>
      </c>
      <c r="G27" s="204"/>
    </row>
    <row r="29" spans="1:7" x14ac:dyDescent="0.25">
      <c r="A29" s="39"/>
      <c r="B29" s="21" t="str">
        <f>"UKUPNO - "&amp;TEXT(A9,) &amp;" " &amp;TEXT(B9,)&amp;" (€):"</f>
        <v>UKUPNO - A.1. PRIPREMNI I ZAVRŠNI RADOVI (€):</v>
      </c>
      <c r="C29" s="80"/>
      <c r="D29" s="81"/>
      <c r="E29" s="94"/>
      <c r="F29" s="71">
        <f>SUM(F9:F28)</f>
        <v>0</v>
      </c>
    </row>
    <row r="30" spans="1:7" s="5" customFormat="1" x14ac:dyDescent="0.25">
      <c r="A30" s="40"/>
      <c r="B30" s="18"/>
      <c r="C30" s="82"/>
      <c r="D30" s="83"/>
      <c r="E30" s="109"/>
      <c r="F30" s="70"/>
      <c r="G30" s="188"/>
    </row>
    <row r="31" spans="1:7" x14ac:dyDescent="0.25">
      <c r="B31" s="20"/>
      <c r="C31" s="78"/>
      <c r="D31" s="79"/>
      <c r="E31" s="91"/>
      <c r="F31" s="71"/>
    </row>
    <row r="32" spans="1:7" x14ac:dyDescent="0.25">
      <c r="A32" s="39" t="str">
        <f>TEXT($A$7,)&amp;"2."</f>
        <v>A.2.</v>
      </c>
      <c r="B32" s="21" t="s">
        <v>115</v>
      </c>
      <c r="C32" s="86"/>
      <c r="D32" s="87"/>
      <c r="E32" s="94"/>
      <c r="F32" s="69"/>
    </row>
    <row r="33" spans="1:7" s="5" customFormat="1" x14ac:dyDescent="0.25">
      <c r="A33" s="40"/>
      <c r="B33" s="18"/>
      <c r="C33" s="89"/>
      <c r="D33" s="88"/>
      <c r="E33" s="109"/>
      <c r="F33" s="70"/>
      <c r="G33" s="188"/>
    </row>
    <row r="34" spans="1:7" s="5" customFormat="1" ht="141.75" x14ac:dyDescent="0.25">
      <c r="A34" s="40"/>
      <c r="B34" s="18" t="s">
        <v>336</v>
      </c>
      <c r="C34" s="82"/>
      <c r="D34" s="83"/>
      <c r="E34" s="92"/>
      <c r="F34" s="70"/>
      <c r="G34" s="191"/>
    </row>
    <row r="35" spans="1:7" s="5" customFormat="1" x14ac:dyDescent="0.25">
      <c r="A35" s="40"/>
      <c r="B35" s="18"/>
      <c r="C35" s="82"/>
      <c r="D35" s="83"/>
      <c r="E35" s="92"/>
      <c r="F35" s="70"/>
      <c r="G35" s="191"/>
    </row>
    <row r="36" spans="1:7" s="5" customFormat="1" x14ac:dyDescent="0.25">
      <c r="A36" s="40">
        <f>COUNT(A$32:A35)+1</f>
        <v>1</v>
      </c>
      <c r="B36" s="18" t="s">
        <v>177</v>
      </c>
      <c r="C36" s="89"/>
      <c r="D36" s="88"/>
      <c r="E36" s="92"/>
      <c r="F36" s="73"/>
      <c r="G36" s="188"/>
    </row>
    <row r="37" spans="1:7" s="5" customFormat="1" x14ac:dyDescent="0.25">
      <c r="A37" s="40"/>
      <c r="B37" s="64" t="s">
        <v>176</v>
      </c>
      <c r="C37" s="89"/>
      <c r="D37" s="88"/>
      <c r="E37" s="92"/>
      <c r="F37" s="73"/>
      <c r="G37" s="188"/>
    </row>
    <row r="38" spans="1:7" s="5" customFormat="1" ht="31.5" x14ac:dyDescent="0.25">
      <c r="A38" s="40" t="s">
        <v>85</v>
      </c>
      <c r="B38" s="24" t="s">
        <v>306</v>
      </c>
      <c r="C38" s="89" t="s">
        <v>76</v>
      </c>
      <c r="D38" s="88">
        <v>1</v>
      </c>
      <c r="E38" s="92"/>
      <c r="F38" s="68">
        <f>D38*E38</f>
        <v>0</v>
      </c>
      <c r="G38" s="188"/>
    </row>
    <row r="39" spans="1:7" s="5" customFormat="1" ht="31.5" x14ac:dyDescent="0.25">
      <c r="A39" s="40" t="str">
        <f t="shared" ref="A39:A40" si="1">CHAR(CODE(A38)+1)&amp;")"</f>
        <v>b)</v>
      </c>
      <c r="B39" s="24" t="s">
        <v>307</v>
      </c>
      <c r="C39" s="89" t="s">
        <v>76</v>
      </c>
      <c r="D39" s="88">
        <v>1</v>
      </c>
      <c r="E39" s="92"/>
      <c r="F39" s="68">
        <f>D39*E39</f>
        <v>0</v>
      </c>
      <c r="G39" s="188"/>
    </row>
    <row r="40" spans="1:7" s="5" customFormat="1" x14ac:dyDescent="0.25">
      <c r="A40" s="40" t="str">
        <f t="shared" si="1"/>
        <v>c)</v>
      </c>
      <c r="B40" s="24" t="s">
        <v>309</v>
      </c>
      <c r="C40" s="89" t="s">
        <v>76</v>
      </c>
      <c r="D40" s="88">
        <v>1</v>
      </c>
      <c r="E40" s="92"/>
      <c r="F40" s="68">
        <f>D40*E40</f>
        <v>0</v>
      </c>
      <c r="G40" s="188"/>
    </row>
    <row r="41" spans="1:7" s="5" customFormat="1" x14ac:dyDescent="0.25">
      <c r="A41" s="40" t="str">
        <f>CHAR(CODE(A40)+1)&amp;")"</f>
        <v>d)</v>
      </c>
      <c r="B41" s="24" t="s">
        <v>308</v>
      </c>
      <c r="C41" s="89" t="s">
        <v>76</v>
      </c>
      <c r="D41" s="88">
        <v>1</v>
      </c>
      <c r="E41" s="92"/>
      <c r="F41" s="68">
        <f>D41*E41</f>
        <v>0</v>
      </c>
      <c r="G41" s="188"/>
    </row>
    <row r="42" spans="1:7" s="5" customFormat="1" x14ac:dyDescent="0.25">
      <c r="A42" s="40"/>
      <c r="B42" s="64"/>
      <c r="C42" s="89"/>
      <c r="D42" s="88"/>
      <c r="E42" s="92"/>
      <c r="F42" s="73"/>
      <c r="G42" s="211"/>
    </row>
    <row r="43" spans="1:7" s="5" customFormat="1" x14ac:dyDescent="0.25">
      <c r="A43" s="40">
        <f>COUNT(A$32:A42)+1</f>
        <v>2</v>
      </c>
      <c r="B43" s="18" t="s">
        <v>301</v>
      </c>
      <c r="C43" s="89"/>
      <c r="D43" s="88"/>
      <c r="E43" s="92"/>
      <c r="F43" s="73"/>
      <c r="G43" s="211"/>
    </row>
    <row r="44" spans="1:7" s="5" customFormat="1" x14ac:dyDescent="0.25">
      <c r="A44" s="40"/>
      <c r="B44" s="64" t="s">
        <v>302</v>
      </c>
      <c r="C44" s="89"/>
      <c r="D44" s="88"/>
      <c r="E44" s="92"/>
      <c r="F44" s="73"/>
      <c r="G44" s="211"/>
    </row>
    <row r="45" spans="1:7" s="5" customFormat="1" ht="31.5" x14ac:dyDescent="0.25">
      <c r="A45" s="40" t="s">
        <v>85</v>
      </c>
      <c r="B45" s="24" t="s">
        <v>305</v>
      </c>
      <c r="C45" s="89" t="s">
        <v>76</v>
      </c>
      <c r="D45" s="88">
        <v>2</v>
      </c>
      <c r="E45" s="92"/>
      <c r="F45" s="73">
        <f t="shared" ref="F45:F46" si="2">D45*E45</f>
        <v>0</v>
      </c>
      <c r="G45" s="211"/>
    </row>
    <row r="46" spans="1:7" s="5" customFormat="1" ht="47.25" x14ac:dyDescent="0.25">
      <c r="A46" s="40" t="str">
        <f>CHAR(CODE(A45)+1)&amp;")"</f>
        <v>b)</v>
      </c>
      <c r="B46" s="24" t="s">
        <v>323</v>
      </c>
      <c r="C46" s="89" t="s">
        <v>76</v>
      </c>
      <c r="D46" s="88">
        <v>1</v>
      </c>
      <c r="E46" s="92"/>
      <c r="F46" s="73">
        <f t="shared" si="2"/>
        <v>0</v>
      </c>
      <c r="G46" s="211"/>
    </row>
    <row r="47" spans="1:7" s="5" customFormat="1" x14ac:dyDescent="0.25">
      <c r="A47" s="40"/>
      <c r="B47" s="64"/>
      <c r="C47" s="89"/>
      <c r="D47" s="88"/>
      <c r="E47" s="92"/>
      <c r="F47" s="73"/>
      <c r="G47" s="211"/>
    </row>
    <row r="48" spans="1:7" s="5" customFormat="1" x14ac:dyDescent="0.25">
      <c r="A48" s="40">
        <f>COUNT(A$32:A47)+1</f>
        <v>3</v>
      </c>
      <c r="B48" s="18" t="s">
        <v>303</v>
      </c>
      <c r="C48" s="89"/>
      <c r="D48" s="88"/>
      <c r="E48" s="92"/>
      <c r="F48" s="73"/>
      <c r="G48" s="211"/>
    </row>
    <row r="49" spans="1:7" s="5" customFormat="1" ht="47.25" x14ac:dyDescent="0.25">
      <c r="A49" s="40"/>
      <c r="B49" s="64" t="s">
        <v>320</v>
      </c>
      <c r="C49" s="89" t="s">
        <v>75</v>
      </c>
      <c r="D49" s="88">
        <v>20</v>
      </c>
      <c r="E49" s="92"/>
      <c r="F49" s="73">
        <f t="shared" ref="F49" si="3">D49*E49</f>
        <v>0</v>
      </c>
      <c r="G49" s="211"/>
    </row>
    <row r="50" spans="1:7" s="5" customFormat="1" x14ac:dyDescent="0.25">
      <c r="A50" s="40"/>
      <c r="B50" s="64"/>
      <c r="C50" s="89"/>
      <c r="D50" s="88"/>
      <c r="E50" s="92"/>
      <c r="F50" s="73"/>
      <c r="G50" s="211"/>
    </row>
    <row r="51" spans="1:7" s="5" customFormat="1" x14ac:dyDescent="0.25">
      <c r="A51" s="40">
        <f>COUNT(A$32:A50)+1</f>
        <v>4</v>
      </c>
      <c r="B51" s="18" t="s">
        <v>304</v>
      </c>
      <c r="C51" s="89"/>
      <c r="D51" s="88"/>
      <c r="E51" s="92"/>
      <c r="F51" s="73"/>
      <c r="G51" s="211"/>
    </row>
    <row r="52" spans="1:7" s="5" customFormat="1" ht="47.25" x14ac:dyDescent="0.25">
      <c r="A52" s="40"/>
      <c r="B52" s="64" t="s">
        <v>319</v>
      </c>
      <c r="C52" s="89" t="s">
        <v>75</v>
      </c>
      <c r="D52" s="88">
        <v>20</v>
      </c>
      <c r="E52" s="92"/>
      <c r="F52" s="73">
        <f t="shared" ref="F52" si="4">D52*E52</f>
        <v>0</v>
      </c>
      <c r="G52" s="211"/>
    </row>
    <row r="53" spans="1:7" s="5" customFormat="1" x14ac:dyDescent="0.25">
      <c r="A53" s="40"/>
      <c r="B53" s="24"/>
      <c r="C53" s="89"/>
      <c r="D53" s="88"/>
      <c r="E53" s="92"/>
      <c r="F53" s="68"/>
      <c r="G53" s="204"/>
    </row>
    <row r="54" spans="1:7" s="5" customFormat="1" x14ac:dyDescent="0.25">
      <c r="A54" s="40">
        <f>COUNT(A$32:A53)+1</f>
        <v>5</v>
      </c>
      <c r="B54" s="145" t="s">
        <v>178</v>
      </c>
      <c r="C54" s="89"/>
      <c r="D54" s="198"/>
      <c r="E54" s="92"/>
      <c r="F54" s="197"/>
      <c r="G54" s="204"/>
    </row>
    <row r="55" spans="1:7" s="5" customFormat="1" ht="31.5" x14ac:dyDescent="0.25">
      <c r="A55" s="40"/>
      <c r="B55" s="24" t="s">
        <v>212</v>
      </c>
      <c r="C55" s="84"/>
      <c r="D55" s="88"/>
      <c r="E55" s="90"/>
      <c r="F55" s="199"/>
      <c r="G55" s="204"/>
    </row>
    <row r="56" spans="1:7" s="5" customFormat="1" x14ac:dyDescent="0.25">
      <c r="A56" s="40"/>
      <c r="B56" s="24" t="s">
        <v>179</v>
      </c>
      <c r="C56" s="84"/>
      <c r="D56" s="88"/>
      <c r="E56" s="90"/>
      <c r="F56" s="199"/>
      <c r="G56" s="204"/>
    </row>
    <row r="57" spans="1:7" s="5" customFormat="1" x14ac:dyDescent="0.25">
      <c r="A57" s="40" t="s">
        <v>85</v>
      </c>
      <c r="B57" s="24" t="s">
        <v>310</v>
      </c>
      <c r="C57" s="84" t="s">
        <v>76</v>
      </c>
      <c r="D57" s="198">
        <v>1</v>
      </c>
      <c r="E57" s="92"/>
      <c r="F57" s="68">
        <f t="shared" ref="F57:F58" si="5">D57*E57</f>
        <v>0</v>
      </c>
      <c r="G57" s="204"/>
    </row>
    <row r="58" spans="1:7" s="5" customFormat="1" x14ac:dyDescent="0.25">
      <c r="A58" s="40" t="s">
        <v>86</v>
      </c>
      <c r="B58" s="24" t="s">
        <v>311</v>
      </c>
      <c r="C58" s="84" t="s">
        <v>76</v>
      </c>
      <c r="D58" s="88">
        <v>1</v>
      </c>
      <c r="E58" s="92"/>
      <c r="F58" s="68">
        <f t="shared" si="5"/>
        <v>0</v>
      </c>
      <c r="G58" s="204"/>
    </row>
    <row r="59" spans="1:7" s="5" customFormat="1" x14ac:dyDescent="0.25">
      <c r="A59" s="40"/>
      <c r="B59" s="64"/>
      <c r="C59" s="89"/>
      <c r="D59" s="88"/>
      <c r="E59" s="92"/>
      <c r="F59" s="73"/>
      <c r="G59" s="211"/>
    </row>
    <row r="60" spans="1:7" s="5" customFormat="1" x14ac:dyDescent="0.25">
      <c r="A60" s="40">
        <f>COUNT(A$32:A59)+1</f>
        <v>6</v>
      </c>
      <c r="B60" s="18" t="s">
        <v>314</v>
      </c>
      <c r="C60" s="89"/>
      <c r="D60" s="88"/>
      <c r="E60" s="92"/>
      <c r="F60" s="73"/>
      <c r="G60" s="211"/>
    </row>
    <row r="61" spans="1:7" s="5" customFormat="1" ht="31.5" x14ac:dyDescent="0.25">
      <c r="A61" s="40"/>
      <c r="B61" s="24" t="s">
        <v>316</v>
      </c>
      <c r="C61" s="89" t="s">
        <v>75</v>
      </c>
      <c r="D61" s="88">
        <v>5</v>
      </c>
      <c r="E61" s="92"/>
      <c r="F61" s="73">
        <f t="shared" ref="F61" si="6">D61*E61</f>
        <v>0</v>
      </c>
      <c r="G61" s="211"/>
    </row>
    <row r="62" spans="1:7" s="5" customFormat="1" x14ac:dyDescent="0.25">
      <c r="A62" s="40"/>
      <c r="B62" s="24"/>
      <c r="C62" s="89"/>
      <c r="D62" s="88"/>
      <c r="E62" s="92"/>
      <c r="F62" s="68"/>
      <c r="G62" s="188"/>
    </row>
    <row r="63" spans="1:7" s="5" customFormat="1" x14ac:dyDescent="0.25">
      <c r="A63" s="40">
        <f>COUNT(A$32:A62)+1</f>
        <v>7</v>
      </c>
      <c r="B63" s="18" t="s">
        <v>116</v>
      </c>
      <c r="C63" s="89"/>
      <c r="D63" s="88"/>
      <c r="E63" s="92"/>
      <c r="F63" s="73"/>
      <c r="G63" s="188"/>
    </row>
    <row r="64" spans="1:7" s="5" customFormat="1" ht="31.5" x14ac:dyDescent="0.25">
      <c r="A64" s="40"/>
      <c r="B64" s="64" t="s">
        <v>180</v>
      </c>
      <c r="C64" s="89"/>
      <c r="D64" s="88"/>
      <c r="E64" s="92"/>
      <c r="F64" s="73"/>
      <c r="G64" s="188"/>
    </row>
    <row r="65" spans="1:9" s="5" customFormat="1" x14ac:dyDescent="0.25">
      <c r="A65" s="40"/>
      <c r="B65" s="24" t="s">
        <v>312</v>
      </c>
      <c r="C65" s="89" t="s">
        <v>76</v>
      </c>
      <c r="D65" s="88">
        <v>2</v>
      </c>
      <c r="E65" s="92"/>
      <c r="F65" s="73">
        <f>D65*E65</f>
        <v>0</v>
      </c>
      <c r="G65" s="188"/>
    </row>
    <row r="66" spans="1:9" x14ac:dyDescent="0.25">
      <c r="B66" s="24"/>
      <c r="D66" s="88"/>
    </row>
    <row r="67" spans="1:9" s="5" customFormat="1" ht="31.5" x14ac:dyDescent="0.25">
      <c r="A67" s="40">
        <f>COUNT(A$32:A66)+1</f>
        <v>8</v>
      </c>
      <c r="B67" s="18" t="s">
        <v>340</v>
      </c>
      <c r="C67" s="89"/>
      <c r="D67" s="88"/>
      <c r="E67" s="92"/>
      <c r="F67" s="73"/>
      <c r="G67" s="188"/>
    </row>
    <row r="68" spans="1:9" s="5" customFormat="1" ht="34.5" customHeight="1" x14ac:dyDescent="0.25">
      <c r="A68" s="40"/>
      <c r="B68" s="64" t="s">
        <v>321</v>
      </c>
      <c r="C68" s="89"/>
      <c r="D68" s="88"/>
      <c r="E68" s="92"/>
      <c r="F68" s="73"/>
      <c r="G68" s="188"/>
    </row>
    <row r="69" spans="1:9" s="5" customFormat="1" ht="31.5" x14ac:dyDescent="0.25">
      <c r="A69" s="40" t="s">
        <v>85</v>
      </c>
      <c r="B69" s="24" t="s">
        <v>185</v>
      </c>
      <c r="C69" s="89" t="s">
        <v>84</v>
      </c>
      <c r="D69" s="88">
        <f>ROUNDUP((1.5+1.2)*2.2+(1.28+0.28+3.07)*2.6+(1.12+2.66+1.66)*2.05,0)</f>
        <v>30</v>
      </c>
      <c r="E69" s="92"/>
      <c r="F69" s="73">
        <f>D69*E69</f>
        <v>0</v>
      </c>
      <c r="G69" s="188"/>
    </row>
    <row r="70" spans="1:9" x14ac:dyDescent="0.25">
      <c r="B70" s="24"/>
      <c r="D70" s="88"/>
    </row>
    <row r="71" spans="1:9" s="5" customFormat="1" x14ac:dyDescent="0.25">
      <c r="A71" s="40">
        <f>COUNT(A$32:A70)+1</f>
        <v>9</v>
      </c>
      <c r="B71" s="145" t="s">
        <v>208</v>
      </c>
      <c r="C71" s="89"/>
      <c r="D71" s="88"/>
      <c r="E71" s="92"/>
      <c r="F71" s="73"/>
      <c r="G71" s="188"/>
    </row>
    <row r="72" spans="1:9" s="5" customFormat="1" ht="47.25" x14ac:dyDescent="0.25">
      <c r="A72" s="40"/>
      <c r="B72" s="24" t="s">
        <v>322</v>
      </c>
      <c r="C72" s="89" t="s">
        <v>84</v>
      </c>
      <c r="D72" s="88">
        <f>ROUNDUP((1.2+1.5)*2.2+(2.66+1.12+1.66*2)*2.05,0)</f>
        <v>21</v>
      </c>
      <c r="E72" s="92"/>
      <c r="F72" s="73">
        <f>D72*E72</f>
        <v>0</v>
      </c>
      <c r="G72" s="188"/>
      <c r="I72" s="5" t="s">
        <v>342</v>
      </c>
    </row>
    <row r="73" spans="1:9" x14ac:dyDescent="0.25">
      <c r="B73" s="24"/>
      <c r="D73" s="88"/>
    </row>
    <row r="74" spans="1:9" s="5" customFormat="1" ht="31.5" x14ac:dyDescent="0.25">
      <c r="A74" s="40">
        <f>COUNT(A$32:A73)+1</f>
        <v>10</v>
      </c>
      <c r="B74" s="18" t="s">
        <v>355</v>
      </c>
      <c r="C74" s="89"/>
      <c r="D74" s="88"/>
      <c r="E74" s="92"/>
      <c r="F74" s="73"/>
      <c r="G74" s="188"/>
    </row>
    <row r="75" spans="1:9" s="5" customFormat="1" ht="47.25" x14ac:dyDescent="0.25">
      <c r="A75" s="40"/>
      <c r="B75" s="64" t="s">
        <v>207</v>
      </c>
      <c r="C75" s="89"/>
      <c r="D75" s="88"/>
      <c r="E75" s="92"/>
      <c r="F75" s="73"/>
      <c r="G75" s="188"/>
    </row>
    <row r="76" spans="1:9" s="5" customFormat="1" x14ac:dyDescent="0.25">
      <c r="A76" s="40" t="s">
        <v>85</v>
      </c>
      <c r="B76" s="24" t="s">
        <v>206</v>
      </c>
      <c r="C76" s="89" t="s">
        <v>84</v>
      </c>
      <c r="D76" s="88">
        <f>ROUNDUP(23.9*4.85,0)-D13</f>
        <v>76</v>
      </c>
      <c r="E76" s="92"/>
      <c r="F76" s="73">
        <f>D76*E76</f>
        <v>0</v>
      </c>
      <c r="G76" s="188"/>
    </row>
    <row r="77" spans="1:9" s="5" customFormat="1" x14ac:dyDescent="0.25">
      <c r="A77" s="40" t="s">
        <v>86</v>
      </c>
      <c r="B77" s="24" t="s">
        <v>341</v>
      </c>
      <c r="C77" s="89" t="s">
        <v>84</v>
      </c>
      <c r="D77" s="88">
        <v>40</v>
      </c>
      <c r="E77" s="92"/>
      <c r="F77" s="73">
        <f>D77*E77</f>
        <v>0</v>
      </c>
      <c r="G77" s="211"/>
    </row>
    <row r="78" spans="1:9" x14ac:dyDescent="0.25">
      <c r="A78" s="100"/>
      <c r="B78" s="143"/>
      <c r="C78" s="193"/>
      <c r="D78" s="144"/>
      <c r="E78" s="194"/>
      <c r="F78" s="195"/>
    </row>
    <row r="79" spans="1:9" s="5" customFormat="1" ht="31.5" x14ac:dyDescent="0.25">
      <c r="A79" s="40">
        <f>COUNT(A$32:A78)+1</f>
        <v>11</v>
      </c>
      <c r="B79" s="18" t="s">
        <v>205</v>
      </c>
      <c r="C79" s="89"/>
      <c r="D79" s="88"/>
      <c r="E79" s="92"/>
      <c r="F79" s="73"/>
      <c r="G79" s="188"/>
    </row>
    <row r="80" spans="1:9" s="5" customFormat="1" ht="31.5" x14ac:dyDescent="0.25">
      <c r="A80" s="40"/>
      <c r="B80" s="64" t="s">
        <v>204</v>
      </c>
      <c r="C80" s="89"/>
      <c r="D80" s="88"/>
      <c r="E80" s="92"/>
      <c r="F80" s="73"/>
      <c r="G80" s="188"/>
    </row>
    <row r="81" spans="1:7" s="5" customFormat="1" x14ac:dyDescent="0.25">
      <c r="A81" s="40"/>
      <c r="B81" s="24" t="s">
        <v>211</v>
      </c>
      <c r="C81" s="89" t="s">
        <v>75</v>
      </c>
      <c r="D81" s="88">
        <f>ROUNDUP(4.9*4+6.2*4,0)</f>
        <v>45</v>
      </c>
      <c r="E81" s="92"/>
      <c r="F81" s="73">
        <f>D81*E81</f>
        <v>0</v>
      </c>
      <c r="G81" s="188"/>
    </row>
    <row r="82" spans="1:7" x14ac:dyDescent="0.25">
      <c r="B82" s="24"/>
      <c r="D82" s="88"/>
      <c r="F82" s="150"/>
    </row>
    <row r="83" spans="1:7" s="5" customFormat="1" x14ac:dyDescent="0.25">
      <c r="A83" s="40">
        <f>COUNT(A$32:A82)+1</f>
        <v>12</v>
      </c>
      <c r="B83" s="145" t="s">
        <v>88</v>
      </c>
      <c r="C83" s="89"/>
      <c r="D83" s="88"/>
      <c r="E83" s="92"/>
      <c r="F83" s="73"/>
      <c r="G83" s="188"/>
    </row>
    <row r="84" spans="1:7" s="5" customFormat="1" ht="78.75" x14ac:dyDescent="0.25">
      <c r="A84" s="40"/>
      <c r="B84" s="24" t="s">
        <v>317</v>
      </c>
      <c r="F84" s="152"/>
      <c r="G84" s="188"/>
    </row>
    <row r="85" spans="1:7" s="5" customFormat="1" x14ac:dyDescent="0.25">
      <c r="A85" s="40"/>
      <c r="B85" s="24" t="s">
        <v>89</v>
      </c>
      <c r="C85" s="89" t="s">
        <v>84</v>
      </c>
      <c r="D85" s="88">
        <f>ROUNDUP(4.9*4.85+2.66*2.05+(1.5+1.2)*2.2,0)</f>
        <v>36</v>
      </c>
      <c r="E85" s="92"/>
      <c r="F85" s="73">
        <f>E85*D85</f>
        <v>0</v>
      </c>
      <c r="G85" s="188"/>
    </row>
    <row r="86" spans="1:7" s="5" customFormat="1" x14ac:dyDescent="0.25">
      <c r="A86" s="40"/>
      <c r="B86" s="64"/>
      <c r="C86" s="89"/>
      <c r="D86" s="88"/>
      <c r="E86" s="92"/>
      <c r="F86" s="73"/>
      <c r="G86" s="188"/>
    </row>
    <row r="87" spans="1:7" s="5" customFormat="1" x14ac:dyDescent="0.25">
      <c r="A87" s="40">
        <f>COUNT(A$32:A86)+1</f>
        <v>13</v>
      </c>
      <c r="B87" s="145" t="s">
        <v>200</v>
      </c>
      <c r="C87" s="89"/>
      <c r="D87" s="88"/>
      <c r="E87" s="92"/>
      <c r="F87" s="73"/>
      <c r="G87" s="188"/>
    </row>
    <row r="88" spans="1:7" s="5" customFormat="1" ht="47.25" x14ac:dyDescent="0.25">
      <c r="A88" s="40"/>
      <c r="B88" s="24" t="s">
        <v>181</v>
      </c>
      <c r="G88" s="188"/>
    </row>
    <row r="89" spans="1:7" s="5" customFormat="1" x14ac:dyDescent="0.25">
      <c r="A89" s="40"/>
      <c r="B89" s="24" t="s">
        <v>201</v>
      </c>
      <c r="C89" s="89" t="s">
        <v>84</v>
      </c>
      <c r="D89" s="88">
        <f>ROUNDUP(23.9*4.85+(1.5+1.2)*2,0)-D85-D13</f>
        <v>46</v>
      </c>
      <c r="E89" s="92"/>
      <c r="F89" s="73">
        <f>D89*E89</f>
        <v>0</v>
      </c>
      <c r="G89" s="188"/>
    </row>
    <row r="90" spans="1:7" s="5" customFormat="1" x14ac:dyDescent="0.25">
      <c r="A90" s="40"/>
      <c r="B90" s="64"/>
      <c r="C90" s="89"/>
      <c r="D90" s="88"/>
      <c r="E90" s="92"/>
      <c r="F90" s="73"/>
      <c r="G90" s="188"/>
    </row>
    <row r="91" spans="1:7" s="5" customFormat="1" x14ac:dyDescent="0.25">
      <c r="A91" s="40">
        <f>COUNT(A$32:A89)+1</f>
        <v>14</v>
      </c>
      <c r="B91" s="145" t="s">
        <v>91</v>
      </c>
      <c r="C91" s="89"/>
      <c r="D91" s="88"/>
      <c r="E91" s="92"/>
      <c r="F91" s="73"/>
      <c r="G91" s="188"/>
    </row>
    <row r="92" spans="1:7" s="5" customFormat="1" x14ac:dyDescent="0.25">
      <c r="A92" s="40"/>
      <c r="B92" s="24" t="s">
        <v>183</v>
      </c>
      <c r="C92" s="89"/>
      <c r="D92" s="88"/>
      <c r="E92" s="92"/>
      <c r="F92" s="73"/>
      <c r="G92" s="188"/>
    </row>
    <row r="93" spans="1:7" s="5" customFormat="1" x14ac:dyDescent="0.25">
      <c r="A93" s="40"/>
      <c r="B93" s="24" t="s">
        <v>184</v>
      </c>
      <c r="C93" s="89"/>
      <c r="D93" s="88"/>
      <c r="E93" s="92"/>
      <c r="F93" s="73"/>
      <c r="G93" s="188"/>
    </row>
    <row r="94" spans="1:7" s="5" customFormat="1" x14ac:dyDescent="0.25">
      <c r="A94" s="40" t="s">
        <v>85</v>
      </c>
      <c r="B94" s="24" t="s">
        <v>92</v>
      </c>
      <c r="C94" s="89" t="s">
        <v>84</v>
      </c>
      <c r="D94" s="88">
        <f>ROUNDUP(1.65+7.702+4.75,0)</f>
        <v>15</v>
      </c>
      <c r="E94" s="92"/>
      <c r="F94" s="73">
        <f>D94*E94</f>
        <v>0</v>
      </c>
      <c r="G94" s="188"/>
    </row>
    <row r="95" spans="1:7" s="5" customFormat="1" x14ac:dyDescent="0.25">
      <c r="A95" s="40" t="str">
        <f>CHAR(CODE(A94)+1)&amp;")"</f>
        <v>b)</v>
      </c>
      <c r="B95" s="24" t="s">
        <v>182</v>
      </c>
      <c r="C95" s="89" t="s">
        <v>84</v>
      </c>
      <c r="D95" s="88">
        <f>ROUNDUP(32.0723+24.827+1.65,0)-D94</f>
        <v>44</v>
      </c>
      <c r="E95" s="92"/>
      <c r="F95" s="73">
        <f>D95*E95</f>
        <v>0</v>
      </c>
      <c r="G95" s="188"/>
    </row>
    <row r="96" spans="1:7" s="5" customFormat="1" ht="18" x14ac:dyDescent="0.25">
      <c r="A96" s="40" t="str">
        <f>CHAR(CODE(A95)+1)&amp;")"</f>
        <v>c)</v>
      </c>
      <c r="B96" s="24" t="s">
        <v>93</v>
      </c>
      <c r="C96" s="89" t="s">
        <v>90</v>
      </c>
      <c r="D96" s="88">
        <f>ROUNDUP(30*0.07,0)</f>
        <v>3</v>
      </c>
      <c r="E96" s="92"/>
      <c r="F96" s="73">
        <f>D96*E96</f>
        <v>0</v>
      </c>
      <c r="G96" s="188"/>
    </row>
    <row r="97" spans="1:7" x14ac:dyDescent="0.25">
      <c r="B97" s="22"/>
    </row>
    <row r="98" spans="1:7" ht="31.5" x14ac:dyDescent="0.25">
      <c r="A98" s="39"/>
      <c r="B98" s="21" t="str">
        <f>"UKUPNO - "&amp;TEXT(A32,) &amp;" " &amp;TEXT(B32,)&amp;" (€):"</f>
        <v>UKUPNO - A.2. RADOVI DEMONTAŽE, RAZGRADNJE I UKLANJANJA (€):</v>
      </c>
      <c r="C98" s="80"/>
      <c r="D98" s="81"/>
      <c r="E98" s="94"/>
      <c r="F98" s="71">
        <f>SUM(F32:F97)</f>
        <v>0</v>
      </c>
    </row>
    <row r="99" spans="1:7" s="5" customFormat="1" x14ac:dyDescent="0.25">
      <c r="A99" s="40"/>
      <c r="B99" s="18"/>
      <c r="C99" s="82"/>
      <c r="D99" s="83"/>
      <c r="E99" s="109"/>
      <c r="F99" s="70"/>
      <c r="G99" s="188"/>
    </row>
    <row r="100" spans="1:7" x14ac:dyDescent="0.25">
      <c r="B100" s="20"/>
      <c r="C100" s="78"/>
      <c r="D100" s="79"/>
      <c r="E100" s="91"/>
      <c r="F100" s="71"/>
    </row>
    <row r="101" spans="1:7" x14ac:dyDescent="0.25">
      <c r="A101" s="39" t="str">
        <f>TEXT($A$7,)&amp;"3."</f>
        <v>A.3.</v>
      </c>
      <c r="B101" s="21" t="s">
        <v>56</v>
      </c>
      <c r="C101" s="80"/>
      <c r="D101" s="81"/>
      <c r="E101" s="93"/>
      <c r="F101" s="69"/>
    </row>
    <row r="102" spans="1:7" x14ac:dyDescent="0.25">
      <c r="B102" s="20"/>
      <c r="F102" s="71"/>
    </row>
    <row r="103" spans="1:7" x14ac:dyDescent="0.25">
      <c r="A103" s="40">
        <f>COUNT(A$101:A102)+1</f>
        <v>1</v>
      </c>
      <c r="B103" s="20" t="s">
        <v>328</v>
      </c>
      <c r="D103" s="88"/>
    </row>
    <row r="104" spans="1:7" ht="141.75" x14ac:dyDescent="0.25">
      <c r="B104" s="19" t="s">
        <v>324</v>
      </c>
      <c r="D104" s="88"/>
    </row>
    <row r="105" spans="1:7" ht="18" x14ac:dyDescent="0.25">
      <c r="A105" s="40"/>
      <c r="B105" s="24" t="s">
        <v>94</v>
      </c>
      <c r="C105" s="84" t="s">
        <v>77</v>
      </c>
      <c r="D105" s="88">
        <f>D89+D85</f>
        <v>82</v>
      </c>
      <c r="F105" s="72">
        <f>D105*E105</f>
        <v>0</v>
      </c>
    </row>
    <row r="106" spans="1:7" s="151" customFormat="1" x14ac:dyDescent="0.25">
      <c r="A106" s="146"/>
      <c r="B106" s="24"/>
      <c r="C106" s="147"/>
      <c r="D106" s="148"/>
      <c r="E106" s="149"/>
      <c r="F106" s="150"/>
      <c r="G106" s="189"/>
    </row>
    <row r="107" spans="1:7" s="151" customFormat="1" x14ac:dyDescent="0.25">
      <c r="A107" s="40">
        <f>COUNT(A$101:A105)+1</f>
        <v>2</v>
      </c>
      <c r="B107" s="23" t="s">
        <v>95</v>
      </c>
      <c r="C107" s="147"/>
      <c r="D107" s="154"/>
      <c r="E107" s="149"/>
      <c r="F107" s="155"/>
      <c r="G107" s="189"/>
    </row>
    <row r="108" spans="1:7" s="151" customFormat="1" ht="141.75" x14ac:dyDescent="0.25">
      <c r="A108" s="146"/>
      <c r="B108" s="153" t="s">
        <v>186</v>
      </c>
      <c r="C108" s="147"/>
      <c r="D108" s="154"/>
      <c r="E108" s="149"/>
      <c r="F108" s="150"/>
      <c r="G108" s="189"/>
    </row>
    <row r="109" spans="1:7" s="151" customFormat="1" ht="18" x14ac:dyDescent="0.25">
      <c r="A109" s="146"/>
      <c r="B109" s="19" t="s">
        <v>94</v>
      </c>
      <c r="C109" s="84" t="s">
        <v>77</v>
      </c>
      <c r="D109" s="88">
        <v>30</v>
      </c>
      <c r="E109" s="90"/>
      <c r="F109" s="72">
        <f>D109*E109</f>
        <v>0</v>
      </c>
      <c r="G109" s="189"/>
    </row>
    <row r="110" spans="1:7" s="151" customFormat="1" x14ac:dyDescent="0.25">
      <c r="A110" s="146"/>
      <c r="B110" s="156"/>
      <c r="C110" s="84"/>
      <c r="D110" s="88"/>
      <c r="E110" s="90"/>
      <c r="F110" s="72"/>
      <c r="G110" s="189"/>
    </row>
    <row r="111" spans="1:7" s="151" customFormat="1" x14ac:dyDescent="0.25">
      <c r="A111" s="40">
        <f>COUNT(A$101:A110)+1</f>
        <v>3</v>
      </c>
      <c r="B111" s="23" t="s">
        <v>96</v>
      </c>
      <c r="C111" s="147"/>
      <c r="D111" s="148"/>
      <c r="E111" s="149"/>
      <c r="F111" s="150"/>
      <c r="G111" s="189"/>
    </row>
    <row r="112" spans="1:7" ht="63" x14ac:dyDescent="0.25">
      <c r="B112" s="19" t="s">
        <v>318</v>
      </c>
    </row>
    <row r="113" spans="1:7" s="4" customFormat="1" x14ac:dyDescent="0.25">
      <c r="A113" s="38"/>
      <c r="B113" s="19" t="s">
        <v>97</v>
      </c>
      <c r="C113" s="84" t="s">
        <v>75</v>
      </c>
      <c r="D113" s="88">
        <f>D49+D52</f>
        <v>40</v>
      </c>
      <c r="E113" s="90"/>
      <c r="F113" s="72">
        <f>D113*E113</f>
        <v>0</v>
      </c>
      <c r="G113" s="192"/>
    </row>
    <row r="114" spans="1:7" s="4" customFormat="1" x14ac:dyDescent="0.25">
      <c r="A114" s="38"/>
      <c r="B114" s="19"/>
      <c r="C114" s="84"/>
      <c r="D114" s="85"/>
      <c r="E114" s="90"/>
      <c r="F114" s="72"/>
      <c r="G114" s="192"/>
    </row>
    <row r="115" spans="1:7" x14ac:dyDescent="0.25">
      <c r="A115" s="39"/>
      <c r="B115" s="21" t="str">
        <f>"UKUPNO - "&amp;TEXT(A101,) &amp;" " &amp;TEXT(B101,)&amp;" (€):"</f>
        <v>UKUPNO - A.3.  ZIDARSKI RADOVI (€):</v>
      </c>
      <c r="C115" s="80"/>
      <c r="D115" s="81"/>
      <c r="E115" s="94"/>
      <c r="F115" s="71">
        <f>SUM(F101:F114)</f>
        <v>0</v>
      </c>
    </row>
    <row r="116" spans="1:7" s="5" customFormat="1" x14ac:dyDescent="0.25">
      <c r="A116" s="40"/>
      <c r="B116" s="18"/>
      <c r="C116" s="82"/>
      <c r="D116" s="83"/>
      <c r="E116" s="109"/>
      <c r="F116" s="70"/>
      <c r="G116" s="191"/>
    </row>
    <row r="117" spans="1:7" x14ac:dyDescent="0.25">
      <c r="B117" s="20"/>
      <c r="F117" s="71"/>
      <c r="G117" s="191"/>
    </row>
    <row r="118" spans="1:7" x14ac:dyDescent="0.25">
      <c r="A118" s="39" t="str">
        <f>TEXT($A$7,)&amp;"4."</f>
        <v>A.4.</v>
      </c>
      <c r="B118" s="21" t="s">
        <v>6</v>
      </c>
      <c r="C118" s="80"/>
      <c r="D118" s="81"/>
      <c r="E118" s="93"/>
      <c r="F118" s="69"/>
      <c r="G118" s="191"/>
    </row>
    <row r="119" spans="1:7" s="5" customFormat="1" x14ac:dyDescent="0.25">
      <c r="A119" s="40"/>
      <c r="B119" s="18"/>
      <c r="C119" s="82"/>
      <c r="D119" s="83"/>
      <c r="E119" s="92"/>
      <c r="F119" s="70"/>
      <c r="G119" s="191"/>
    </row>
    <row r="120" spans="1:7" x14ac:dyDescent="0.25">
      <c r="A120" s="40">
        <f>COUNT(A$118:A119)+1</f>
        <v>1</v>
      </c>
      <c r="B120" s="20" t="s">
        <v>202</v>
      </c>
      <c r="F120" s="71"/>
      <c r="G120" s="205"/>
    </row>
    <row r="121" spans="1:7" ht="110.25" x14ac:dyDescent="0.25">
      <c r="B121" s="19" t="s">
        <v>203</v>
      </c>
      <c r="G121" s="205"/>
    </row>
    <row r="122" spans="1:7" x14ac:dyDescent="0.25">
      <c r="B122" s="24" t="s">
        <v>187</v>
      </c>
      <c r="C122" s="85" t="s">
        <v>84</v>
      </c>
      <c r="D122" s="85">
        <f>D109</f>
        <v>30</v>
      </c>
      <c r="F122" s="72">
        <f>D122*E122</f>
        <v>0</v>
      </c>
      <c r="G122" s="205"/>
    </row>
    <row r="123" spans="1:7" x14ac:dyDescent="0.25">
      <c r="B123" s="22"/>
      <c r="C123" s="85"/>
    </row>
    <row r="124" spans="1:7" x14ac:dyDescent="0.25">
      <c r="A124" s="39"/>
      <c r="B124" s="21" t="str">
        <f>"UKUPNO - "&amp;TEXT(A118,) &amp;" " &amp;TEXT(B118,)&amp;" (€):"</f>
        <v>UKUPNO - A.4. IZOLATERSKI RADOVI (€):</v>
      </c>
      <c r="C124" s="80"/>
      <c r="D124" s="81"/>
      <c r="E124" s="94"/>
      <c r="F124" s="71">
        <f>SUM(F120:F123)</f>
        <v>0</v>
      </c>
    </row>
    <row r="125" spans="1:7" x14ac:dyDescent="0.25">
      <c r="B125" s="20"/>
      <c r="D125" s="79"/>
      <c r="E125" s="91"/>
      <c r="F125" s="71"/>
    </row>
    <row r="126" spans="1:7" x14ac:dyDescent="0.25">
      <c r="B126" s="20"/>
      <c r="D126" s="79"/>
      <c r="E126" s="91"/>
      <c r="F126" s="71"/>
    </row>
    <row r="127" spans="1:7" s="4" customFormat="1" x14ac:dyDescent="0.25">
      <c r="A127" s="39" t="str">
        <f>TEXT($A$7,)&amp;"5."</f>
        <v>A.5.</v>
      </c>
      <c r="B127" s="21" t="s">
        <v>55</v>
      </c>
      <c r="C127" s="80"/>
      <c r="D127" s="81"/>
      <c r="E127" s="93"/>
      <c r="F127" s="69"/>
      <c r="G127" s="192"/>
    </row>
    <row r="128" spans="1:7" s="5" customFormat="1" x14ac:dyDescent="0.25">
      <c r="A128" s="169"/>
      <c r="B128" s="164"/>
      <c r="C128" s="187"/>
      <c r="D128" s="144"/>
      <c r="E128" s="181"/>
      <c r="F128" s="182"/>
      <c r="G128" s="188"/>
    </row>
    <row r="129" spans="1:7" s="5" customFormat="1" x14ac:dyDescent="0.25">
      <c r="A129" s="40">
        <f>COUNT(A$127:A128)+1</f>
        <v>1</v>
      </c>
      <c r="B129" s="18" t="s">
        <v>326</v>
      </c>
      <c r="C129" s="89"/>
      <c r="D129" s="88"/>
      <c r="E129" s="92"/>
      <c r="F129" s="73"/>
      <c r="G129" s="188"/>
    </row>
    <row r="130" spans="1:7" s="5" customFormat="1" ht="78.75" x14ac:dyDescent="0.25">
      <c r="A130" s="40"/>
      <c r="B130" s="64" t="s">
        <v>338</v>
      </c>
      <c r="C130" s="89"/>
      <c r="D130" s="88"/>
      <c r="E130" s="92"/>
      <c r="F130" s="73"/>
      <c r="G130" s="188"/>
    </row>
    <row r="131" spans="1:7" s="5" customFormat="1" x14ac:dyDescent="0.25">
      <c r="A131" s="40"/>
      <c r="B131" s="64" t="s">
        <v>98</v>
      </c>
      <c r="C131" s="89" t="s">
        <v>84</v>
      </c>
      <c r="D131" s="88">
        <f>ROUNDUP(21.9*2.2,0)</f>
        <v>49</v>
      </c>
      <c r="E131" s="92"/>
      <c r="F131" s="72">
        <f>D131*E131</f>
        <v>0</v>
      </c>
      <c r="G131" s="188"/>
    </row>
    <row r="132" spans="1:7" s="5" customFormat="1" x14ac:dyDescent="0.25">
      <c r="A132" s="169"/>
      <c r="B132" s="164"/>
      <c r="C132" s="187"/>
      <c r="D132" s="144"/>
      <c r="E132" s="181"/>
      <c r="F132" s="182"/>
      <c r="G132" s="188"/>
    </row>
    <row r="133" spans="1:7" s="5" customFormat="1" x14ac:dyDescent="0.25">
      <c r="A133" s="40">
        <f>COUNT(A$127:A132)+1</f>
        <v>2</v>
      </c>
      <c r="B133" s="18" t="s">
        <v>327</v>
      </c>
      <c r="C133" s="89"/>
      <c r="D133" s="88"/>
      <c r="E133" s="92"/>
      <c r="F133" s="73"/>
      <c r="G133" s="188"/>
    </row>
    <row r="134" spans="1:7" s="5" customFormat="1" ht="78.75" x14ac:dyDescent="0.25">
      <c r="A134" s="40"/>
      <c r="B134" s="64" t="s">
        <v>209</v>
      </c>
      <c r="C134" s="89"/>
      <c r="D134" s="88"/>
      <c r="E134" s="92"/>
      <c r="F134" s="73"/>
      <c r="G134" s="188"/>
    </row>
    <row r="135" spans="1:7" s="5" customFormat="1" x14ac:dyDescent="0.25">
      <c r="A135" s="40"/>
      <c r="B135" s="64" t="s">
        <v>98</v>
      </c>
      <c r="C135" s="89" t="s">
        <v>84</v>
      </c>
      <c r="D135" s="88">
        <f>D105</f>
        <v>82</v>
      </c>
      <c r="E135" s="92"/>
      <c r="F135" s="72">
        <f>D135*E135</f>
        <v>0</v>
      </c>
      <c r="G135" s="188"/>
    </row>
    <row r="136" spans="1:7" s="5" customFormat="1" x14ac:dyDescent="0.25">
      <c r="A136" s="40"/>
      <c r="B136" s="64"/>
      <c r="C136" s="89"/>
      <c r="D136" s="88"/>
      <c r="E136" s="92"/>
      <c r="F136" s="73"/>
      <c r="G136" s="188"/>
    </row>
    <row r="137" spans="1:7" s="5" customFormat="1" x14ac:dyDescent="0.25">
      <c r="A137" s="40">
        <f>COUNT(A$127:A136)+1</f>
        <v>3</v>
      </c>
      <c r="B137" s="18" t="s">
        <v>325</v>
      </c>
      <c r="C137" s="89"/>
      <c r="D137" s="88"/>
      <c r="E137" s="92"/>
      <c r="F137" s="73"/>
      <c r="G137" s="188"/>
    </row>
    <row r="138" spans="1:7" s="5" customFormat="1" ht="126" x14ac:dyDescent="0.25">
      <c r="A138" s="40"/>
      <c r="B138" s="64" t="s">
        <v>210</v>
      </c>
      <c r="C138" s="89"/>
      <c r="D138" s="88"/>
      <c r="E138" s="92"/>
      <c r="F138" s="73"/>
      <c r="G138" s="188"/>
    </row>
    <row r="139" spans="1:7" s="5" customFormat="1" x14ac:dyDescent="0.25">
      <c r="A139" s="40"/>
      <c r="B139" s="64" t="s">
        <v>98</v>
      </c>
      <c r="C139" s="89" t="s">
        <v>84</v>
      </c>
      <c r="D139" s="88">
        <f>ROUNDUP(28.2723+32.0723+24.827+0.6*5*3,0)</f>
        <v>95</v>
      </c>
      <c r="E139" s="92"/>
      <c r="F139" s="72">
        <f>D139*E139</f>
        <v>0</v>
      </c>
      <c r="G139" s="188"/>
    </row>
    <row r="140" spans="1:7" s="5" customFormat="1" x14ac:dyDescent="0.25">
      <c r="A140" s="40"/>
      <c r="B140" s="164"/>
      <c r="C140" s="89"/>
      <c r="D140" s="88"/>
      <c r="E140" s="92"/>
      <c r="F140" s="72"/>
      <c r="G140" s="204"/>
    </row>
    <row r="141" spans="1:7" s="5" customFormat="1" x14ac:dyDescent="0.25">
      <c r="A141" s="40">
        <f>COUNT(A$127:A140)+1</f>
        <v>4</v>
      </c>
      <c r="B141" s="18" t="s">
        <v>188</v>
      </c>
      <c r="C141" s="89"/>
      <c r="D141" s="88"/>
      <c r="E141" s="92"/>
      <c r="F141" s="73"/>
      <c r="G141" s="204"/>
    </row>
    <row r="142" spans="1:7" s="5" customFormat="1" ht="31.5" x14ac:dyDescent="0.25">
      <c r="A142" s="40"/>
      <c r="B142" s="64" t="s">
        <v>329</v>
      </c>
      <c r="C142" s="89"/>
      <c r="D142" s="88"/>
      <c r="E142" s="92"/>
      <c r="F142" s="73"/>
      <c r="G142" s="204"/>
    </row>
    <row r="143" spans="1:7" s="5" customFormat="1" ht="31.5" x14ac:dyDescent="0.25">
      <c r="A143" s="40"/>
      <c r="B143" s="24" t="s">
        <v>333</v>
      </c>
      <c r="C143" s="89"/>
      <c r="D143" s="88"/>
      <c r="E143" s="92"/>
      <c r="F143" s="73"/>
      <c r="G143" s="204"/>
    </row>
    <row r="144" spans="1:7" s="5" customFormat="1" x14ac:dyDescent="0.25">
      <c r="A144" s="40"/>
      <c r="B144" s="24" t="s">
        <v>334</v>
      </c>
      <c r="C144" s="89"/>
      <c r="D144" s="88"/>
      <c r="E144" s="92"/>
      <c r="F144" s="73"/>
      <c r="G144" s="204"/>
    </row>
    <row r="145" spans="1:7" s="5" customFormat="1" x14ac:dyDescent="0.25">
      <c r="A145" s="40"/>
      <c r="B145" s="64" t="s">
        <v>189</v>
      </c>
      <c r="C145" s="89"/>
      <c r="D145" s="88"/>
      <c r="E145" s="92"/>
      <c r="F145" s="73"/>
      <c r="G145" s="204"/>
    </row>
    <row r="146" spans="1:7" s="5" customFormat="1" ht="31.5" x14ac:dyDescent="0.25">
      <c r="A146" s="40" t="s">
        <v>85</v>
      </c>
      <c r="B146" s="24" t="s">
        <v>190</v>
      </c>
      <c r="C146" s="89" t="s">
        <v>75</v>
      </c>
      <c r="D146" s="88">
        <f>ROUNDUP(1.05+2.12+3.07+1.55,0)</f>
        <v>8</v>
      </c>
      <c r="E146" s="92"/>
      <c r="F146" s="73">
        <f t="shared" ref="F146:F147" si="7">D146*E146</f>
        <v>0</v>
      </c>
      <c r="G146" s="204"/>
    </row>
    <row r="147" spans="1:7" s="5" customFormat="1" ht="31.5" x14ac:dyDescent="0.25">
      <c r="A147" s="40" t="s">
        <v>86</v>
      </c>
      <c r="B147" s="24" t="s">
        <v>191</v>
      </c>
      <c r="C147" s="89" t="s">
        <v>75</v>
      </c>
      <c r="D147" s="88">
        <f>D146</f>
        <v>8</v>
      </c>
      <c r="E147" s="92"/>
      <c r="F147" s="73">
        <f t="shared" si="7"/>
        <v>0</v>
      </c>
      <c r="G147" s="204"/>
    </row>
    <row r="148" spans="1:7" s="5" customFormat="1" x14ac:dyDescent="0.25">
      <c r="A148" s="40"/>
      <c r="B148" s="18"/>
      <c r="C148" s="201"/>
      <c r="D148" s="88"/>
      <c r="E148" s="109"/>
      <c r="F148" s="202"/>
      <c r="G148" s="204"/>
    </row>
    <row r="149" spans="1:7" s="5" customFormat="1" x14ac:dyDescent="0.25">
      <c r="A149" s="40">
        <f>COUNT(A$127:A148)+1</f>
        <v>5</v>
      </c>
      <c r="B149" s="18" t="s">
        <v>199</v>
      </c>
      <c r="C149" s="201"/>
      <c r="D149" s="88"/>
      <c r="E149" s="109"/>
      <c r="F149" s="202"/>
      <c r="G149" s="204"/>
    </row>
    <row r="150" spans="1:7" s="5" customFormat="1" ht="47.25" x14ac:dyDescent="0.25">
      <c r="A150" s="40"/>
      <c r="B150" s="24" t="s">
        <v>335</v>
      </c>
      <c r="C150" s="84" t="s">
        <v>75</v>
      </c>
      <c r="D150" s="85">
        <v>20</v>
      </c>
      <c r="E150" s="90"/>
      <c r="F150" s="73">
        <f>D150*E150</f>
        <v>0</v>
      </c>
      <c r="G150" s="204"/>
    </row>
    <row r="151" spans="1:7" s="4" customFormat="1" x14ac:dyDescent="0.25">
      <c r="A151" s="38"/>
      <c r="B151" s="19"/>
      <c r="C151" s="84"/>
      <c r="D151" s="85"/>
      <c r="E151" s="90"/>
      <c r="F151" s="72"/>
      <c r="G151" s="192"/>
    </row>
    <row r="152" spans="1:7" x14ac:dyDescent="0.25">
      <c r="A152" s="39"/>
      <c r="B152" s="26" t="str">
        <f>"UKUPNO - "&amp;TEXT(A127,) &amp;" " &amp;TEXT(B127,)&amp;" (€):"</f>
        <v>UKUPNO - A.5. SOBOSLIKARSKI I LIČILAČKI RADOVI (€):</v>
      </c>
      <c r="C152" s="80"/>
      <c r="D152" s="81"/>
      <c r="E152" s="94"/>
      <c r="F152" s="71">
        <f>SUM(F127:F151)</f>
        <v>0</v>
      </c>
    </row>
    <row r="153" spans="1:7" s="5" customFormat="1" x14ac:dyDescent="0.25">
      <c r="A153" s="40"/>
      <c r="B153" s="37"/>
      <c r="C153" s="82"/>
      <c r="D153" s="83"/>
      <c r="E153" s="109"/>
      <c r="F153" s="70"/>
      <c r="G153" s="188"/>
    </row>
    <row r="155" spans="1:7" x14ac:dyDescent="0.25">
      <c r="A155" s="39" t="str">
        <f>TEXT($A$7,)&amp;"6."</f>
        <v>A.6.</v>
      </c>
      <c r="B155" s="21" t="s">
        <v>128</v>
      </c>
      <c r="C155" s="80"/>
      <c r="D155" s="81"/>
      <c r="E155" s="93"/>
      <c r="F155" s="69"/>
    </row>
    <row r="156" spans="1:7" x14ac:dyDescent="0.25">
      <c r="B156" s="20"/>
      <c r="F156" s="71"/>
    </row>
    <row r="157" spans="1:7" x14ac:dyDescent="0.25">
      <c r="A157" s="40">
        <f>COUNT(A$155:A156)+1</f>
        <v>1</v>
      </c>
      <c r="B157" s="20" t="s">
        <v>164</v>
      </c>
      <c r="F157" s="71"/>
    </row>
    <row r="158" spans="1:7" ht="126" x14ac:dyDescent="0.25">
      <c r="A158" s="40"/>
      <c r="B158" s="19" t="s">
        <v>165</v>
      </c>
      <c r="C158" s="84" t="s">
        <v>84</v>
      </c>
      <c r="D158" s="85">
        <f>D165</f>
        <v>60</v>
      </c>
      <c r="F158" s="73">
        <f>D158*E158</f>
        <v>0</v>
      </c>
    </row>
    <row r="159" spans="1:7" x14ac:dyDescent="0.25">
      <c r="A159" s="40"/>
      <c r="F159" s="71"/>
    </row>
    <row r="160" spans="1:7" x14ac:dyDescent="0.25">
      <c r="A160" s="40">
        <f>COUNT(A$155:A159)+1</f>
        <v>2</v>
      </c>
      <c r="B160" s="20" t="s">
        <v>167</v>
      </c>
      <c r="F160" s="71"/>
    </row>
    <row r="161" spans="1:7" ht="47.25" x14ac:dyDescent="0.25">
      <c r="A161" s="40"/>
      <c r="B161" s="64" t="s">
        <v>192</v>
      </c>
      <c r="F161" s="71"/>
    </row>
    <row r="162" spans="1:7" x14ac:dyDescent="0.25">
      <c r="A162" s="40"/>
      <c r="B162" s="200" t="s">
        <v>193</v>
      </c>
      <c r="F162" s="71"/>
    </row>
    <row r="163" spans="1:7" ht="34.5" x14ac:dyDescent="0.25">
      <c r="A163" s="40"/>
      <c r="B163" s="165" t="s">
        <v>194</v>
      </c>
      <c r="F163" s="73"/>
    </row>
    <row r="164" spans="1:7" ht="31.5" x14ac:dyDescent="0.25">
      <c r="A164" s="40"/>
      <c r="B164" s="165" t="s">
        <v>195</v>
      </c>
      <c r="C164" s="1"/>
      <c r="D164" s="1"/>
      <c r="E164" s="1"/>
      <c r="F164" s="1"/>
    </row>
    <row r="165" spans="1:7" ht="112.5" x14ac:dyDescent="0.25">
      <c r="A165" s="40"/>
      <c r="B165" s="64" t="s">
        <v>196</v>
      </c>
      <c r="C165" s="84" t="s">
        <v>84</v>
      </c>
      <c r="D165" s="85">
        <f>ROUNDUP(32.0723+24.827+3.02,0)</f>
        <v>60</v>
      </c>
      <c r="F165" s="73">
        <f>D165*E165</f>
        <v>0</v>
      </c>
    </row>
    <row r="166" spans="1:7" x14ac:dyDescent="0.25">
      <c r="A166" s="40"/>
      <c r="B166" s="64"/>
      <c r="F166" s="71"/>
    </row>
    <row r="167" spans="1:7" x14ac:dyDescent="0.25">
      <c r="A167" s="40">
        <f>COUNT(A$155:A165)+1</f>
        <v>3</v>
      </c>
      <c r="B167" s="20" t="s">
        <v>166</v>
      </c>
      <c r="F167" s="71"/>
    </row>
    <row r="168" spans="1:7" ht="128.25" x14ac:dyDescent="0.25">
      <c r="A168" s="40"/>
      <c r="B168" s="19" t="s">
        <v>168</v>
      </c>
      <c r="C168" s="84" t="s">
        <v>75</v>
      </c>
      <c r="D168" s="85">
        <f>ROUNDUP(23.9+24.96+11*0.25,0)</f>
        <v>52</v>
      </c>
      <c r="F168" s="73">
        <f>D168*E168</f>
        <v>0</v>
      </c>
    </row>
    <row r="169" spans="1:7" x14ac:dyDescent="0.25">
      <c r="B169" s="20"/>
      <c r="D169" s="79"/>
      <c r="E169" s="91"/>
      <c r="F169" s="71"/>
    </row>
    <row r="170" spans="1:7" x14ac:dyDescent="0.25">
      <c r="A170" s="39"/>
      <c r="B170" s="21" t="str">
        <f>"UKUPNO - "&amp;TEXT(A155,) &amp;" " &amp;TEXT(B155,)&amp;" (€):"</f>
        <v>UKUPNO - A.6. PODOPOLAGAČKI RADOVI (€):</v>
      </c>
      <c r="C170" s="80"/>
      <c r="D170" s="81"/>
      <c r="E170" s="94"/>
      <c r="F170" s="71">
        <f>SUM(F155:F169)</f>
        <v>0</v>
      </c>
    </row>
    <row r="171" spans="1:7" s="5" customFormat="1" x14ac:dyDescent="0.25">
      <c r="A171" s="40"/>
      <c r="B171" s="18"/>
      <c r="C171" s="82"/>
      <c r="D171" s="83"/>
      <c r="E171" s="109"/>
      <c r="F171" s="70"/>
      <c r="G171" s="188"/>
    </row>
    <row r="172" spans="1:7" s="5" customFormat="1" x14ac:dyDescent="0.25">
      <c r="A172" s="40"/>
      <c r="B172" s="18"/>
      <c r="C172" s="82"/>
      <c r="D172" s="83"/>
      <c r="E172" s="109"/>
      <c r="F172" s="70"/>
      <c r="G172" s="188"/>
    </row>
    <row r="173" spans="1:7" s="5" customFormat="1" x14ac:dyDescent="0.25">
      <c r="A173" s="217" t="str">
        <f>TEXT($A$7,)&amp;"7."</f>
        <v>A.7.</v>
      </c>
      <c r="B173" s="218" t="s">
        <v>343</v>
      </c>
      <c r="C173" s="219"/>
      <c r="D173" s="220"/>
      <c r="E173" s="223"/>
      <c r="F173" s="222"/>
      <c r="G173" s="211"/>
    </row>
    <row r="174" spans="1:7" s="5" customFormat="1" x14ac:dyDescent="0.25">
      <c r="A174" s="40"/>
      <c r="B174" s="18"/>
      <c r="C174" s="82"/>
      <c r="D174" s="83"/>
      <c r="E174" s="109"/>
      <c r="F174" s="70"/>
      <c r="G174" s="211"/>
    </row>
    <row r="175" spans="1:7" s="5" customFormat="1" x14ac:dyDescent="0.25">
      <c r="A175" s="40">
        <v>1</v>
      </c>
      <c r="B175" s="18" t="s">
        <v>344</v>
      </c>
      <c r="C175" s="89"/>
      <c r="D175" s="88"/>
      <c r="E175" s="92"/>
      <c r="F175" s="73"/>
      <c r="G175" s="211"/>
    </row>
    <row r="176" spans="1:7" s="5" customFormat="1" ht="31.5" x14ac:dyDescent="0.25">
      <c r="A176" s="40"/>
      <c r="B176" s="64" t="s">
        <v>345</v>
      </c>
      <c r="C176" s="89"/>
      <c r="D176" s="88"/>
      <c r="E176" s="92"/>
      <c r="F176" s="73"/>
      <c r="G176" s="211"/>
    </row>
    <row r="177" spans="1:7" s="5" customFormat="1" x14ac:dyDescent="0.25">
      <c r="A177" s="40"/>
      <c r="B177" s="64" t="s">
        <v>346</v>
      </c>
      <c r="C177" s="89"/>
      <c r="D177" s="88"/>
      <c r="E177" s="92"/>
      <c r="F177" s="73"/>
      <c r="G177" s="211"/>
    </row>
    <row r="178" spans="1:7" s="5" customFormat="1" ht="78.75" x14ac:dyDescent="0.25">
      <c r="A178" s="40"/>
      <c r="B178" s="64" t="s">
        <v>347</v>
      </c>
      <c r="C178" s="89"/>
      <c r="D178" s="88"/>
      <c r="E178" s="92"/>
      <c r="F178" s="73"/>
      <c r="G178" s="211"/>
    </row>
    <row r="179" spans="1:7" s="5" customFormat="1" x14ac:dyDescent="0.25">
      <c r="A179" s="40"/>
      <c r="B179" s="24" t="s">
        <v>348</v>
      </c>
      <c r="C179" s="89"/>
      <c r="D179" s="88"/>
      <c r="E179" s="92"/>
      <c r="F179" s="73"/>
      <c r="G179" s="211"/>
    </row>
    <row r="180" spans="1:7" s="5" customFormat="1" ht="31.5" x14ac:dyDescent="0.25">
      <c r="A180" s="40"/>
      <c r="B180" s="64" t="s">
        <v>349</v>
      </c>
      <c r="C180" s="89"/>
      <c r="D180" s="88"/>
      <c r="E180" s="92"/>
      <c r="F180" s="73"/>
      <c r="G180" s="211"/>
    </row>
    <row r="181" spans="1:7" s="5" customFormat="1" x14ac:dyDescent="0.25">
      <c r="A181" s="40"/>
      <c r="B181" s="64" t="s">
        <v>350</v>
      </c>
      <c r="C181" s="89"/>
      <c r="D181" s="88"/>
      <c r="E181" s="92"/>
      <c r="F181" s="73"/>
      <c r="G181" s="211"/>
    </row>
    <row r="182" spans="1:7" s="5" customFormat="1" x14ac:dyDescent="0.25">
      <c r="A182" s="40"/>
      <c r="B182" s="64" t="s">
        <v>351</v>
      </c>
      <c r="C182" s="89"/>
      <c r="D182" s="88"/>
      <c r="E182" s="92"/>
      <c r="F182" s="73"/>
      <c r="G182" s="211"/>
    </row>
    <row r="183" spans="1:7" s="5" customFormat="1" ht="31.5" x14ac:dyDescent="0.25">
      <c r="A183" s="40"/>
      <c r="B183" s="64" t="s">
        <v>352</v>
      </c>
      <c r="C183" s="89"/>
      <c r="D183" s="88"/>
      <c r="E183" s="92"/>
      <c r="F183" s="73"/>
      <c r="G183" s="211"/>
    </row>
    <row r="184" spans="1:7" s="5" customFormat="1" x14ac:dyDescent="0.25">
      <c r="A184" s="40"/>
      <c r="B184" s="64" t="s">
        <v>353</v>
      </c>
      <c r="C184" s="89"/>
      <c r="D184" s="88"/>
      <c r="E184" s="92"/>
      <c r="F184" s="73"/>
      <c r="G184" s="211"/>
    </row>
    <row r="185" spans="1:7" s="5" customFormat="1" ht="18" x14ac:dyDescent="0.25">
      <c r="A185" s="40"/>
      <c r="B185" s="64" t="s">
        <v>354</v>
      </c>
      <c r="C185" s="89"/>
      <c r="D185" s="88"/>
      <c r="E185" s="92"/>
      <c r="F185" s="73"/>
      <c r="G185" s="211"/>
    </row>
    <row r="186" spans="1:7" s="5" customFormat="1" x14ac:dyDescent="0.25">
      <c r="A186" s="40"/>
      <c r="B186" s="24" t="s">
        <v>356</v>
      </c>
      <c r="C186" s="89" t="s">
        <v>84</v>
      </c>
      <c r="D186" s="88">
        <v>30</v>
      </c>
      <c r="E186" s="92"/>
      <c r="F186" s="73">
        <f t="shared" ref="F186" si="8">D186*E186</f>
        <v>0</v>
      </c>
      <c r="G186" s="211"/>
    </row>
    <row r="187" spans="1:7" s="216" customFormat="1" x14ac:dyDescent="0.25">
      <c r="A187" s="212"/>
      <c r="B187" s="64"/>
      <c r="C187" s="213"/>
      <c r="D187" s="214"/>
      <c r="E187" s="215"/>
      <c r="F187" s="214"/>
      <c r="G187" s="224"/>
    </row>
    <row r="188" spans="1:7" s="5" customFormat="1" x14ac:dyDescent="0.25">
      <c r="A188" s="217"/>
      <c r="B188" s="218" t="str">
        <f>"UKUPNO - "&amp;TEXT(A173,) &amp;" " &amp;TEXT(B173,)&amp;" (€):"</f>
        <v>UKUPNO - A.7. GIPS-KARTONSKI RADOVI (€):</v>
      </c>
      <c r="C188" s="219"/>
      <c r="D188" s="220"/>
      <c r="E188" s="221"/>
      <c r="F188" s="222">
        <f>SUM(F173:F187)</f>
        <v>0</v>
      </c>
      <c r="G188" s="211"/>
    </row>
    <row r="189" spans="1:7" s="5" customFormat="1" x14ac:dyDescent="0.25">
      <c r="A189" s="40"/>
      <c r="B189" s="18"/>
      <c r="C189" s="82"/>
      <c r="D189" s="83"/>
      <c r="E189" s="109"/>
      <c r="F189" s="70"/>
      <c r="G189" s="211"/>
    </row>
    <row r="191" spans="1:7" x14ac:dyDescent="0.25">
      <c r="A191" s="39" t="str">
        <f>TEXT($A$7,)&amp;"8."</f>
        <v>A.8.</v>
      </c>
      <c r="B191" s="21" t="s">
        <v>12</v>
      </c>
      <c r="C191" s="80"/>
      <c r="D191" s="81"/>
      <c r="E191" s="93"/>
      <c r="F191" s="69"/>
    </row>
    <row r="192" spans="1:7" s="5" customFormat="1" x14ac:dyDescent="0.25">
      <c r="A192" s="40"/>
      <c r="B192" s="18"/>
      <c r="C192" s="201"/>
      <c r="D192" s="88"/>
      <c r="E192" s="109"/>
      <c r="F192" s="202"/>
      <c r="G192" s="204"/>
    </row>
    <row r="193" spans="1:7" s="5" customFormat="1" x14ac:dyDescent="0.25">
      <c r="A193" s="40">
        <f>COUNT(A$191:A192)+1</f>
        <v>1</v>
      </c>
      <c r="B193" s="18" t="s">
        <v>197</v>
      </c>
      <c r="C193" s="201"/>
      <c r="D193" s="88"/>
      <c r="E193" s="109"/>
      <c r="F193" s="202"/>
      <c r="G193" s="204"/>
    </row>
    <row r="194" spans="1:7" s="5" customFormat="1" ht="78.75" x14ac:dyDescent="0.25">
      <c r="A194" s="40"/>
      <c r="B194" s="24" t="s">
        <v>198</v>
      </c>
      <c r="C194" s="201"/>
      <c r="D194" s="88"/>
      <c r="E194" s="92"/>
      <c r="F194" s="203"/>
      <c r="G194" s="204"/>
    </row>
    <row r="195" spans="1:7" s="5" customFormat="1" x14ac:dyDescent="0.25">
      <c r="A195" s="40" t="str">
        <f>A57</f>
        <v>a)</v>
      </c>
      <c r="B195" s="24" t="s">
        <v>310</v>
      </c>
      <c r="C195" s="201" t="str">
        <f>C57</f>
        <v>kom.</v>
      </c>
      <c r="D195" s="88">
        <v>1</v>
      </c>
      <c r="E195" s="92"/>
      <c r="F195" s="73">
        <f>D195*E195</f>
        <v>0</v>
      </c>
      <c r="G195" s="204"/>
    </row>
    <row r="196" spans="1:7" s="5" customFormat="1" x14ac:dyDescent="0.25">
      <c r="A196" s="40" t="str">
        <f>A58</f>
        <v>b)</v>
      </c>
      <c r="B196" s="24" t="s">
        <v>313</v>
      </c>
      <c r="C196" s="201" t="str">
        <f>C58</f>
        <v>kom.</v>
      </c>
      <c r="D196" s="88">
        <v>1</v>
      </c>
      <c r="E196" s="92"/>
      <c r="F196" s="73">
        <f>D196*E196</f>
        <v>0</v>
      </c>
      <c r="G196" s="204"/>
    </row>
    <row r="197" spans="1:7" s="5" customFormat="1" x14ac:dyDescent="0.25">
      <c r="A197" s="40"/>
      <c r="B197" s="24"/>
      <c r="C197" s="201"/>
      <c r="D197" s="88"/>
      <c r="E197" s="92"/>
      <c r="F197" s="73"/>
      <c r="G197" s="204"/>
    </row>
    <row r="198" spans="1:7" s="5" customFormat="1" x14ac:dyDescent="0.25">
      <c r="A198" s="40">
        <f>COUNT(A$191:A197)+1</f>
        <v>2</v>
      </c>
      <c r="B198" s="18" t="s">
        <v>363</v>
      </c>
      <c r="C198" s="201"/>
      <c r="D198" s="88"/>
      <c r="E198" s="109"/>
      <c r="F198" s="202"/>
      <c r="G198" s="204"/>
    </row>
    <row r="199" spans="1:7" s="5" customFormat="1" ht="161.44999999999999" customHeight="1" x14ac:dyDescent="0.25">
      <c r="A199" s="40"/>
      <c r="B199" s="64" t="s">
        <v>339</v>
      </c>
      <c r="C199" s="208"/>
      <c r="D199" s="209"/>
      <c r="E199" s="210"/>
      <c r="F199" s="203"/>
      <c r="G199" s="188"/>
    </row>
    <row r="200" spans="1:7" s="5" customFormat="1" x14ac:dyDescent="0.25">
      <c r="A200" s="40"/>
      <c r="B200" s="64" t="s">
        <v>315</v>
      </c>
      <c r="C200" s="208" t="s">
        <v>75</v>
      </c>
      <c r="D200" s="209">
        <v>8</v>
      </c>
      <c r="E200" s="210"/>
      <c r="F200" s="203">
        <f t="shared" ref="F200" si="9">D200*E200</f>
        <v>0</v>
      </c>
      <c r="G200" s="188"/>
    </row>
    <row r="201" spans="1:7" s="5" customFormat="1" x14ac:dyDescent="0.25">
      <c r="A201" s="40"/>
      <c r="B201" s="18"/>
      <c r="C201" s="201"/>
      <c r="D201" s="88"/>
      <c r="E201" s="109"/>
      <c r="F201" s="202"/>
      <c r="G201" s="204"/>
    </row>
    <row r="202" spans="1:7" s="5" customFormat="1" x14ac:dyDescent="0.25">
      <c r="A202" s="40">
        <f>COUNT(A$191:A201)+1</f>
        <v>3</v>
      </c>
      <c r="B202" s="18" t="s">
        <v>330</v>
      </c>
      <c r="C202" s="201"/>
      <c r="D202" s="88"/>
      <c r="E202" s="109"/>
      <c r="F202" s="202"/>
      <c r="G202" s="204"/>
    </row>
    <row r="203" spans="1:7" s="5" customFormat="1" ht="157.5" x14ac:dyDescent="0.25">
      <c r="A203" s="40"/>
      <c r="B203" s="24" t="s">
        <v>332</v>
      </c>
      <c r="G203" s="204"/>
    </row>
    <row r="204" spans="1:7" s="5" customFormat="1" x14ac:dyDescent="0.25">
      <c r="A204" s="40"/>
      <c r="B204" s="24" t="s">
        <v>331</v>
      </c>
      <c r="C204" s="84" t="s">
        <v>75</v>
      </c>
      <c r="D204" s="85">
        <f>D146*3</f>
        <v>24</v>
      </c>
      <c r="E204" s="90"/>
      <c r="F204" s="73">
        <f>D204*E204</f>
        <v>0</v>
      </c>
      <c r="G204" s="204"/>
    </row>
    <row r="205" spans="1:7" s="5" customFormat="1" x14ac:dyDescent="0.25">
      <c r="A205" s="40"/>
      <c r="B205" s="24"/>
      <c r="C205" s="89"/>
      <c r="D205" s="88"/>
      <c r="E205" s="92"/>
      <c r="F205" s="73"/>
      <c r="G205" s="188"/>
    </row>
    <row r="206" spans="1:7" s="5" customFormat="1" x14ac:dyDescent="0.25">
      <c r="A206" s="40">
        <f>COUNT(A$191:A205)+1</f>
        <v>4</v>
      </c>
      <c r="B206" s="18" t="s">
        <v>104</v>
      </c>
      <c r="C206" s="89"/>
      <c r="D206" s="88"/>
      <c r="E206" s="92"/>
      <c r="F206" s="73"/>
      <c r="G206" s="188"/>
    </row>
    <row r="207" spans="1:7" s="5" customFormat="1" ht="47.25" x14ac:dyDescent="0.25">
      <c r="A207" s="40"/>
      <c r="B207" s="64" t="s">
        <v>105</v>
      </c>
      <c r="C207" s="89"/>
      <c r="D207" s="88"/>
      <c r="E207" s="92"/>
      <c r="F207" s="73"/>
      <c r="G207" s="188"/>
    </row>
    <row r="208" spans="1:7" s="5" customFormat="1" x14ac:dyDescent="0.25">
      <c r="A208" s="40"/>
      <c r="B208" s="64" t="s">
        <v>106</v>
      </c>
      <c r="C208" s="89" t="s">
        <v>87</v>
      </c>
      <c r="D208" s="88">
        <v>4</v>
      </c>
      <c r="E208" s="92"/>
      <c r="F208" s="73">
        <f>D208*E208</f>
        <v>0</v>
      </c>
      <c r="G208" s="188"/>
    </row>
    <row r="209" spans="1:7" s="5" customFormat="1" x14ac:dyDescent="0.25">
      <c r="A209" s="40"/>
      <c r="B209" s="64"/>
      <c r="C209" s="89"/>
      <c r="D209" s="88"/>
      <c r="E209" s="92"/>
      <c r="F209" s="73"/>
      <c r="G209" s="188"/>
    </row>
    <row r="210" spans="1:7" s="5" customFormat="1" x14ac:dyDescent="0.25">
      <c r="A210" s="40">
        <f>COUNT(A$191:A209)+1</f>
        <v>5</v>
      </c>
      <c r="B210" s="18" t="s">
        <v>107</v>
      </c>
      <c r="C210" s="89"/>
      <c r="D210" s="88"/>
      <c r="E210" s="92"/>
      <c r="F210" s="73"/>
      <c r="G210" s="188"/>
    </row>
    <row r="211" spans="1:7" s="5" customFormat="1" ht="31.5" x14ac:dyDescent="0.25">
      <c r="A211" s="40"/>
      <c r="B211" s="64" t="s">
        <v>108</v>
      </c>
      <c r="C211" s="89"/>
      <c r="D211" s="88"/>
      <c r="E211" s="92"/>
      <c r="F211" s="73"/>
      <c r="G211" s="188"/>
    </row>
    <row r="212" spans="1:7" s="5" customFormat="1" x14ac:dyDescent="0.25">
      <c r="A212" s="40" t="s">
        <v>85</v>
      </c>
      <c r="B212" s="24" t="s">
        <v>109</v>
      </c>
      <c r="C212" s="89" t="s">
        <v>110</v>
      </c>
      <c r="D212" s="88">
        <v>50</v>
      </c>
      <c r="E212" s="92"/>
      <c r="F212" s="73">
        <f>D212*E212</f>
        <v>0</v>
      </c>
      <c r="G212" s="188"/>
    </row>
    <row r="213" spans="1:7" s="5" customFormat="1" x14ac:dyDescent="0.25">
      <c r="A213" s="40" t="str">
        <f>CHAR(CODE(A212)+1)&amp;")"</f>
        <v>b)</v>
      </c>
      <c r="B213" s="24" t="s">
        <v>111</v>
      </c>
      <c r="C213" s="89" t="s">
        <v>110</v>
      </c>
      <c r="D213" s="88">
        <v>50</v>
      </c>
      <c r="E213" s="92"/>
      <c r="F213" s="73">
        <f>D213*E213</f>
        <v>0</v>
      </c>
      <c r="G213" s="188"/>
    </row>
    <row r="214" spans="1:7" x14ac:dyDescent="0.25">
      <c r="B214" s="20"/>
      <c r="D214" s="79"/>
      <c r="E214" s="91"/>
      <c r="F214" s="71"/>
    </row>
    <row r="215" spans="1:7" s="5" customFormat="1" x14ac:dyDescent="0.25">
      <c r="A215" s="40">
        <f>COUNT(A$191:A214)+1</f>
        <v>6</v>
      </c>
      <c r="B215" s="18" t="s">
        <v>357</v>
      </c>
      <c r="C215" s="89"/>
      <c r="D215" s="88"/>
      <c r="E215" s="92"/>
      <c r="F215" s="73"/>
      <c r="G215" s="188"/>
    </row>
    <row r="216" spans="1:7" s="5" customFormat="1" ht="94.5" x14ac:dyDescent="0.25">
      <c r="A216" s="40"/>
      <c r="B216" s="64" t="s">
        <v>221</v>
      </c>
      <c r="C216" s="89"/>
      <c r="D216" s="88"/>
      <c r="E216" s="92"/>
      <c r="F216" s="73"/>
      <c r="G216" s="207"/>
    </row>
    <row r="217" spans="1:7" s="5" customFormat="1" x14ac:dyDescent="0.25">
      <c r="A217" s="40"/>
      <c r="B217" s="64" t="s">
        <v>222</v>
      </c>
      <c r="C217" s="89"/>
      <c r="D217" s="88"/>
      <c r="E217" s="92"/>
      <c r="F217" s="73"/>
      <c r="G217" s="207"/>
    </row>
    <row r="218" spans="1:7" s="5" customFormat="1" x14ac:dyDescent="0.25">
      <c r="A218" s="40"/>
      <c r="B218" s="64" t="s">
        <v>223</v>
      </c>
      <c r="C218" s="89"/>
      <c r="D218" s="88"/>
      <c r="E218" s="92"/>
      <c r="F218" s="73"/>
      <c r="G218" s="207"/>
    </row>
    <row r="219" spans="1:7" s="5" customFormat="1" x14ac:dyDescent="0.25">
      <c r="A219" s="40"/>
      <c r="B219" s="64" t="s">
        <v>224</v>
      </c>
      <c r="C219" s="89"/>
      <c r="D219" s="88"/>
      <c r="E219" s="92"/>
      <c r="F219" s="73"/>
      <c r="G219" s="207"/>
    </row>
    <row r="220" spans="1:7" s="5" customFormat="1" x14ac:dyDescent="0.25">
      <c r="A220" s="40"/>
      <c r="B220" s="64" t="s">
        <v>225</v>
      </c>
      <c r="C220" s="89"/>
      <c r="D220" s="88"/>
      <c r="E220" s="92"/>
      <c r="F220" s="73"/>
      <c r="G220" s="207"/>
    </row>
    <row r="221" spans="1:7" s="5" customFormat="1" x14ac:dyDescent="0.25">
      <c r="A221" s="40"/>
      <c r="B221" s="64" t="s">
        <v>226</v>
      </c>
      <c r="C221" s="89"/>
      <c r="D221" s="88"/>
      <c r="E221" s="92"/>
      <c r="F221" s="73"/>
      <c r="G221" s="207"/>
    </row>
    <row r="222" spans="1:7" s="5" customFormat="1" x14ac:dyDescent="0.25">
      <c r="A222" s="40"/>
      <c r="B222" s="64" t="s">
        <v>227</v>
      </c>
      <c r="C222" s="89"/>
      <c r="D222" s="88"/>
      <c r="E222" s="92"/>
      <c r="F222" s="73"/>
      <c r="G222" s="207"/>
    </row>
    <row r="223" spans="1:7" s="5" customFormat="1" x14ac:dyDescent="0.25">
      <c r="A223" s="40"/>
      <c r="B223" s="64" t="s">
        <v>228</v>
      </c>
      <c r="C223" s="89"/>
      <c r="D223" s="88"/>
      <c r="E223" s="92"/>
      <c r="F223" s="73"/>
      <c r="G223" s="207"/>
    </row>
    <row r="224" spans="1:7" s="5" customFormat="1" x14ac:dyDescent="0.25">
      <c r="A224" s="40"/>
      <c r="B224" s="64" t="s">
        <v>229</v>
      </c>
      <c r="C224" s="89"/>
      <c r="D224" s="88"/>
      <c r="E224" s="92"/>
      <c r="F224" s="73"/>
      <c r="G224" s="207"/>
    </row>
    <row r="225" spans="1:7" s="5" customFormat="1" x14ac:dyDescent="0.25">
      <c r="A225" s="40"/>
      <c r="B225" s="64" t="s">
        <v>230</v>
      </c>
      <c r="C225" s="89"/>
      <c r="D225" s="88"/>
      <c r="E225" s="92"/>
      <c r="F225" s="73"/>
      <c r="G225" s="207"/>
    </row>
    <row r="226" spans="1:7" s="5" customFormat="1" x14ac:dyDescent="0.25">
      <c r="A226" s="40"/>
      <c r="B226" s="64" t="s">
        <v>231</v>
      </c>
      <c r="C226" s="89"/>
      <c r="D226" s="88"/>
      <c r="E226" s="92"/>
      <c r="F226" s="73"/>
      <c r="G226" s="207"/>
    </row>
    <row r="227" spans="1:7" s="5" customFormat="1" x14ac:dyDescent="0.25">
      <c r="A227" s="40"/>
      <c r="B227" s="64" t="s">
        <v>232</v>
      </c>
      <c r="C227" s="89"/>
      <c r="D227" s="88"/>
      <c r="E227" s="92"/>
      <c r="F227" s="73"/>
      <c r="G227" s="207"/>
    </row>
    <row r="228" spans="1:7" s="5" customFormat="1" x14ac:dyDescent="0.25">
      <c r="A228" s="40"/>
      <c r="B228" s="64" t="s">
        <v>233</v>
      </c>
      <c r="C228" s="89"/>
      <c r="D228" s="88"/>
      <c r="E228" s="92"/>
      <c r="F228" s="73"/>
      <c r="G228" s="207"/>
    </row>
    <row r="229" spans="1:7" s="5" customFormat="1" ht="31.5" x14ac:dyDescent="0.25">
      <c r="A229" s="40"/>
      <c r="B229" s="64" t="s">
        <v>234</v>
      </c>
      <c r="C229" s="89"/>
      <c r="D229" s="88"/>
      <c r="E229" s="92"/>
      <c r="F229" s="73"/>
      <c r="G229" s="207"/>
    </row>
    <row r="230" spans="1:7" s="5" customFormat="1" x14ac:dyDescent="0.25">
      <c r="A230" s="40"/>
      <c r="B230" s="64" t="s">
        <v>235</v>
      </c>
      <c r="C230" s="89"/>
      <c r="D230" s="88"/>
      <c r="E230" s="92"/>
      <c r="F230" s="73"/>
      <c r="G230" s="207"/>
    </row>
    <row r="231" spans="1:7" s="5" customFormat="1" x14ac:dyDescent="0.25">
      <c r="A231" s="40"/>
      <c r="B231" s="64" t="s">
        <v>236</v>
      </c>
      <c r="C231" s="89"/>
      <c r="D231" s="88"/>
      <c r="E231" s="92"/>
      <c r="F231" s="73"/>
      <c r="G231" s="207"/>
    </row>
    <row r="232" spans="1:7" s="5" customFormat="1" x14ac:dyDescent="0.25">
      <c r="A232" s="40"/>
      <c r="B232" s="64" t="s">
        <v>237</v>
      </c>
      <c r="C232" s="89"/>
      <c r="D232" s="88"/>
      <c r="E232" s="92"/>
      <c r="F232" s="73"/>
      <c r="G232" s="207"/>
    </row>
    <row r="233" spans="1:7" s="5" customFormat="1" x14ac:dyDescent="0.25">
      <c r="A233" s="40"/>
      <c r="B233" s="64" t="s">
        <v>238</v>
      </c>
      <c r="C233" s="89"/>
      <c r="D233" s="88"/>
      <c r="E233" s="92"/>
      <c r="F233" s="73"/>
      <c r="G233" s="207"/>
    </row>
    <row r="234" spans="1:7" s="5" customFormat="1" x14ac:dyDescent="0.25">
      <c r="A234" s="40"/>
      <c r="B234" s="64" t="s">
        <v>239</v>
      </c>
      <c r="C234" s="89" t="s">
        <v>76</v>
      </c>
      <c r="D234" s="88">
        <v>1</v>
      </c>
      <c r="E234" s="92"/>
      <c r="F234" s="73">
        <f>D234*E234</f>
        <v>0</v>
      </c>
      <c r="G234" s="207"/>
    </row>
    <row r="235" spans="1:7" s="5" customFormat="1" x14ac:dyDescent="0.25">
      <c r="A235" s="40"/>
      <c r="B235" s="64"/>
      <c r="C235" s="89"/>
      <c r="D235" s="88"/>
      <c r="E235" s="92"/>
      <c r="F235" s="73"/>
      <c r="G235" s="207"/>
    </row>
    <row r="236" spans="1:7" s="5" customFormat="1" x14ac:dyDescent="0.25">
      <c r="A236" s="40">
        <f>COUNT(A$191:A235)+1</f>
        <v>7</v>
      </c>
      <c r="B236" s="18" t="s">
        <v>358</v>
      </c>
      <c r="C236" s="89"/>
      <c r="D236" s="88"/>
      <c r="E236" s="92"/>
      <c r="F236" s="73"/>
      <c r="G236" s="188"/>
    </row>
    <row r="237" spans="1:7" s="5" customFormat="1" ht="78.75" x14ac:dyDescent="0.25">
      <c r="A237" s="40"/>
      <c r="B237" s="64" t="s">
        <v>240</v>
      </c>
      <c r="C237" s="89"/>
      <c r="D237" s="88"/>
      <c r="E237" s="92"/>
      <c r="F237" s="73"/>
      <c r="G237" s="207"/>
    </row>
    <row r="238" spans="1:7" s="5" customFormat="1" x14ac:dyDescent="0.25">
      <c r="A238" s="40"/>
      <c r="B238" s="64" t="s">
        <v>241</v>
      </c>
      <c r="C238" s="89"/>
      <c r="D238" s="88"/>
      <c r="E238" s="92"/>
      <c r="F238" s="73"/>
      <c r="G238" s="207"/>
    </row>
    <row r="239" spans="1:7" s="5" customFormat="1" x14ac:dyDescent="0.25">
      <c r="A239" s="40"/>
      <c r="B239" s="64" t="s">
        <v>242</v>
      </c>
      <c r="C239" s="89"/>
      <c r="D239" s="88"/>
      <c r="E239" s="92"/>
      <c r="F239" s="73"/>
      <c r="G239" s="207"/>
    </row>
    <row r="240" spans="1:7" s="5" customFormat="1" ht="47.25" x14ac:dyDescent="0.25">
      <c r="A240" s="40"/>
      <c r="B240" s="64" t="s">
        <v>243</v>
      </c>
      <c r="C240" s="89"/>
      <c r="D240" s="88"/>
      <c r="E240" s="92"/>
      <c r="F240" s="73"/>
      <c r="G240" s="207"/>
    </row>
    <row r="241" spans="1:7" s="5" customFormat="1" x14ac:dyDescent="0.25">
      <c r="A241" s="40"/>
      <c r="B241" s="64" t="s">
        <v>244</v>
      </c>
      <c r="C241" s="89"/>
      <c r="D241" s="88"/>
      <c r="E241" s="92"/>
      <c r="F241" s="73"/>
      <c r="G241" s="207"/>
    </row>
    <row r="242" spans="1:7" s="5" customFormat="1" x14ac:dyDescent="0.25">
      <c r="A242" s="40"/>
      <c r="B242" s="64" t="s">
        <v>245</v>
      </c>
      <c r="C242" s="89"/>
      <c r="D242" s="88"/>
      <c r="E242" s="92"/>
      <c r="F242" s="73"/>
      <c r="G242" s="207"/>
    </row>
    <row r="243" spans="1:7" s="5" customFormat="1" x14ac:dyDescent="0.25">
      <c r="A243" s="40"/>
      <c r="B243" s="64" t="s">
        <v>246</v>
      </c>
      <c r="C243" s="89"/>
      <c r="D243" s="88"/>
      <c r="E243" s="92"/>
      <c r="F243" s="73"/>
      <c r="G243" s="207"/>
    </row>
    <row r="244" spans="1:7" s="5" customFormat="1" x14ac:dyDescent="0.25">
      <c r="A244" s="40"/>
      <c r="B244" s="64" t="s">
        <v>247</v>
      </c>
      <c r="C244" s="89"/>
      <c r="D244" s="88"/>
      <c r="E244" s="92"/>
      <c r="F244" s="73"/>
      <c r="G244" s="207"/>
    </row>
    <row r="245" spans="1:7" s="5" customFormat="1" x14ac:dyDescent="0.25">
      <c r="A245" s="40"/>
      <c r="B245" s="64" t="s">
        <v>248</v>
      </c>
      <c r="C245" s="89"/>
      <c r="D245" s="88"/>
      <c r="E245" s="92"/>
      <c r="F245" s="73"/>
      <c r="G245" s="207"/>
    </row>
    <row r="246" spans="1:7" s="5" customFormat="1" x14ac:dyDescent="0.25">
      <c r="A246" s="40"/>
      <c r="B246" s="64" t="s">
        <v>249</v>
      </c>
      <c r="C246" s="89"/>
      <c r="D246" s="88"/>
      <c r="E246" s="92"/>
      <c r="F246" s="73"/>
      <c r="G246" s="207"/>
    </row>
    <row r="247" spans="1:7" s="5" customFormat="1" x14ac:dyDescent="0.25">
      <c r="A247" s="40"/>
      <c r="B247" s="64" t="s">
        <v>250</v>
      </c>
      <c r="C247" s="89"/>
      <c r="D247" s="88"/>
      <c r="E247" s="92"/>
      <c r="F247" s="73"/>
      <c r="G247" s="207"/>
    </row>
    <row r="248" spans="1:7" s="5" customFormat="1" x14ac:dyDescent="0.25">
      <c r="A248" s="40"/>
      <c r="B248" s="64" t="s">
        <v>251</v>
      </c>
      <c r="C248" s="89"/>
      <c r="D248" s="88"/>
      <c r="E248" s="92"/>
      <c r="F248" s="73"/>
      <c r="G248" s="207"/>
    </row>
    <row r="249" spans="1:7" s="5" customFormat="1" x14ac:dyDescent="0.25">
      <c r="A249" s="40"/>
      <c r="B249" s="64" t="s">
        <v>252</v>
      </c>
      <c r="C249" s="89"/>
      <c r="D249" s="88"/>
      <c r="E249" s="92"/>
      <c r="F249" s="73"/>
      <c r="G249" s="207"/>
    </row>
    <row r="250" spans="1:7" s="5" customFormat="1" x14ac:dyDescent="0.25">
      <c r="A250" s="40"/>
      <c r="B250" s="64" t="s">
        <v>253</v>
      </c>
      <c r="C250" s="89"/>
      <c r="D250" s="88"/>
      <c r="E250" s="92"/>
      <c r="F250" s="73"/>
      <c r="G250" s="207"/>
    </row>
    <row r="251" spans="1:7" s="5" customFormat="1" x14ac:dyDescent="0.25">
      <c r="A251" s="40"/>
      <c r="B251" s="64" t="s">
        <v>254</v>
      </c>
      <c r="C251" s="89"/>
      <c r="D251" s="88"/>
      <c r="E251" s="92"/>
      <c r="F251" s="73"/>
      <c r="G251" s="207"/>
    </row>
    <row r="252" spans="1:7" s="5" customFormat="1" x14ac:dyDescent="0.25">
      <c r="A252" s="40"/>
      <c r="B252" s="64" t="s">
        <v>255</v>
      </c>
      <c r="C252" s="89"/>
      <c r="D252" s="88"/>
      <c r="E252" s="92"/>
      <c r="F252" s="73"/>
      <c r="G252" s="207"/>
    </row>
    <row r="253" spans="1:7" s="5" customFormat="1" x14ac:dyDescent="0.25">
      <c r="A253" s="40"/>
      <c r="B253" s="64" t="s">
        <v>256</v>
      </c>
      <c r="C253" s="89"/>
      <c r="D253" s="88"/>
      <c r="E253" s="92"/>
      <c r="F253" s="73"/>
      <c r="G253" s="207"/>
    </row>
    <row r="254" spans="1:7" s="5" customFormat="1" x14ac:dyDescent="0.25">
      <c r="A254" s="40"/>
      <c r="B254" s="64" t="s">
        <v>257</v>
      </c>
      <c r="C254" s="89"/>
      <c r="D254" s="88"/>
      <c r="E254" s="92"/>
      <c r="F254" s="73"/>
      <c r="G254" s="207"/>
    </row>
    <row r="255" spans="1:7" s="5" customFormat="1" x14ac:dyDescent="0.25">
      <c r="A255" s="40"/>
      <c r="B255" s="64" t="s">
        <v>258</v>
      </c>
      <c r="C255" s="89"/>
      <c r="D255" s="88"/>
      <c r="E255" s="92"/>
      <c r="F255" s="73"/>
      <c r="G255" s="207"/>
    </row>
    <row r="256" spans="1:7" s="5" customFormat="1" x14ac:dyDescent="0.25">
      <c r="A256" s="40"/>
      <c r="B256" s="64" t="s">
        <v>235</v>
      </c>
      <c r="C256" s="89"/>
      <c r="D256" s="88"/>
      <c r="E256" s="92"/>
      <c r="F256" s="73"/>
      <c r="G256" s="207"/>
    </row>
    <row r="257" spans="1:7" s="5" customFormat="1" x14ac:dyDescent="0.25">
      <c r="A257" s="40"/>
      <c r="B257" s="64" t="s">
        <v>236</v>
      </c>
      <c r="C257" s="89"/>
      <c r="D257" s="88"/>
      <c r="E257" s="92"/>
      <c r="F257" s="73"/>
      <c r="G257" s="207"/>
    </row>
    <row r="258" spans="1:7" s="5" customFormat="1" ht="31.5" x14ac:dyDescent="0.25">
      <c r="A258" s="40"/>
      <c r="B258" s="64" t="s">
        <v>259</v>
      </c>
      <c r="C258" s="89" t="s">
        <v>76</v>
      </c>
      <c r="D258" s="88">
        <v>1</v>
      </c>
      <c r="E258" s="92"/>
      <c r="F258" s="73">
        <f>D258*E258</f>
        <v>0</v>
      </c>
      <c r="G258" s="207"/>
    </row>
    <row r="259" spans="1:7" s="5" customFormat="1" x14ac:dyDescent="0.25">
      <c r="A259" s="40"/>
      <c r="B259" s="64"/>
      <c r="C259" s="89"/>
      <c r="D259" s="88"/>
      <c r="E259" s="92"/>
      <c r="F259" s="73"/>
      <c r="G259" s="207"/>
    </row>
    <row r="260" spans="1:7" s="5" customFormat="1" x14ac:dyDescent="0.25">
      <c r="A260" s="40">
        <f>COUNT(A$191:A259)+1</f>
        <v>8</v>
      </c>
      <c r="B260" s="18" t="s">
        <v>362</v>
      </c>
      <c r="C260" s="89"/>
      <c r="D260" s="88"/>
      <c r="E260" s="92"/>
      <c r="F260" s="73"/>
      <c r="G260" s="188"/>
    </row>
    <row r="261" spans="1:7" s="5" customFormat="1" ht="63" x14ac:dyDescent="0.25">
      <c r="A261" s="40"/>
      <c r="B261" s="64" t="s">
        <v>260</v>
      </c>
      <c r="C261" s="89"/>
      <c r="D261" s="88"/>
      <c r="E261" s="92"/>
      <c r="F261" s="73"/>
      <c r="G261" s="207"/>
    </row>
    <row r="262" spans="1:7" s="5" customFormat="1" x14ac:dyDescent="0.25">
      <c r="A262" s="40"/>
      <c r="B262" s="64" t="s">
        <v>261</v>
      </c>
      <c r="C262" s="89" t="s">
        <v>75</v>
      </c>
      <c r="D262" s="88">
        <v>30</v>
      </c>
      <c r="E262" s="92"/>
      <c r="F262" s="73">
        <f t="shared" ref="F262" si="10">D262*E262</f>
        <v>0</v>
      </c>
      <c r="G262" s="207"/>
    </row>
    <row r="263" spans="1:7" s="5" customFormat="1" x14ac:dyDescent="0.25">
      <c r="A263" s="40"/>
      <c r="B263" s="64"/>
      <c r="C263" s="89"/>
      <c r="D263" s="88"/>
      <c r="E263" s="92"/>
      <c r="F263" s="73"/>
      <c r="G263" s="207"/>
    </row>
    <row r="264" spans="1:7" s="5" customFormat="1" x14ac:dyDescent="0.25">
      <c r="A264" s="40">
        <f>COUNT(A$191:A263)+1</f>
        <v>9</v>
      </c>
      <c r="B264" s="18" t="s">
        <v>359</v>
      </c>
      <c r="C264" s="89"/>
      <c r="D264" s="88"/>
      <c r="E264" s="92"/>
      <c r="F264" s="73"/>
      <c r="G264" s="188"/>
    </row>
    <row r="265" spans="1:7" s="5" customFormat="1" ht="78.75" x14ac:dyDescent="0.25">
      <c r="A265" s="40"/>
      <c r="B265" s="64" t="s">
        <v>262</v>
      </c>
      <c r="C265" s="89" t="s">
        <v>80</v>
      </c>
      <c r="D265" s="88">
        <v>2</v>
      </c>
      <c r="E265" s="92"/>
      <c r="F265" s="73">
        <f>D265*E265</f>
        <v>0</v>
      </c>
      <c r="G265" s="207"/>
    </row>
    <row r="266" spans="1:7" s="5" customFormat="1" x14ac:dyDescent="0.25">
      <c r="A266" s="40"/>
      <c r="B266" s="64"/>
      <c r="C266" s="89"/>
      <c r="D266" s="88"/>
      <c r="E266" s="92"/>
      <c r="F266" s="73"/>
      <c r="G266" s="207"/>
    </row>
    <row r="267" spans="1:7" s="5" customFormat="1" x14ac:dyDescent="0.25">
      <c r="A267" s="40">
        <f>COUNT(A$191:A266)+1</f>
        <v>10</v>
      </c>
      <c r="B267" s="18" t="s">
        <v>360</v>
      </c>
      <c r="C267" s="89"/>
      <c r="D267" s="88"/>
      <c r="E267" s="92"/>
      <c r="F267" s="73"/>
      <c r="G267" s="188"/>
    </row>
    <row r="268" spans="1:7" s="5" customFormat="1" ht="31.5" x14ac:dyDescent="0.25">
      <c r="A268" s="40"/>
      <c r="B268" s="64" t="s">
        <v>263</v>
      </c>
      <c r="C268" s="89" t="s">
        <v>75</v>
      </c>
      <c r="D268" s="88">
        <f>D262</f>
        <v>30</v>
      </c>
      <c r="E268" s="92"/>
      <c r="F268" s="73">
        <f>D268*E268</f>
        <v>0</v>
      </c>
      <c r="G268" s="207"/>
    </row>
    <row r="269" spans="1:7" s="5" customFormat="1" x14ac:dyDescent="0.25">
      <c r="A269" s="40"/>
      <c r="B269" s="64"/>
      <c r="C269" s="89"/>
      <c r="D269" s="88"/>
      <c r="E269" s="92"/>
      <c r="F269" s="73"/>
      <c r="G269" s="207"/>
    </row>
    <row r="270" spans="1:7" s="5" customFormat="1" x14ac:dyDescent="0.25">
      <c r="A270" s="40">
        <f>COUNT(A$191:A269)+1</f>
        <v>11</v>
      </c>
      <c r="B270" s="18" t="s">
        <v>361</v>
      </c>
      <c r="C270" s="89"/>
      <c r="D270" s="88"/>
      <c r="E270" s="92"/>
      <c r="F270" s="73"/>
      <c r="G270" s="188"/>
    </row>
    <row r="271" spans="1:7" s="5" customFormat="1" ht="78.75" x14ac:dyDescent="0.25">
      <c r="A271" s="40"/>
      <c r="B271" s="64" t="s">
        <v>264</v>
      </c>
      <c r="C271" s="89"/>
      <c r="D271" s="88"/>
      <c r="E271" s="92"/>
      <c r="F271" s="73"/>
      <c r="G271" s="207"/>
    </row>
    <row r="272" spans="1:7" s="5" customFormat="1" x14ac:dyDescent="0.25">
      <c r="A272" s="40"/>
      <c r="B272" s="64" t="s">
        <v>265</v>
      </c>
      <c r="C272" s="89" t="s">
        <v>266</v>
      </c>
      <c r="D272" s="88">
        <v>20</v>
      </c>
      <c r="E272" s="92"/>
      <c r="F272" s="73">
        <f>D272*E272</f>
        <v>0</v>
      </c>
      <c r="G272" s="207"/>
    </row>
    <row r="273" spans="1:7" s="5" customFormat="1" x14ac:dyDescent="0.25">
      <c r="A273" s="40"/>
      <c r="B273" s="64"/>
      <c r="C273" s="89"/>
      <c r="D273" s="88"/>
      <c r="E273" s="92"/>
      <c r="F273" s="73"/>
      <c r="G273" s="207"/>
    </row>
    <row r="274" spans="1:7" s="5" customFormat="1" x14ac:dyDescent="0.25">
      <c r="A274" s="217"/>
      <c r="B274" s="218" t="str">
        <f>"UKUPNO - "&amp;TEXT(A191,) &amp;" " &amp;TEXT(B191,)&amp;" (€):"</f>
        <v>UKUPNO - A.8. RAZNI RADOVI (€):</v>
      </c>
      <c r="C274" s="219"/>
      <c r="D274" s="220"/>
      <c r="E274" s="221"/>
      <c r="F274" s="222">
        <f>SUM(F195:F273)</f>
        <v>0</v>
      </c>
      <c r="G274" s="211"/>
    </row>
    <row r="275" spans="1:7" s="5" customFormat="1" x14ac:dyDescent="0.25">
      <c r="A275" s="40"/>
      <c r="B275" s="18"/>
      <c r="C275" s="82"/>
      <c r="D275" s="83"/>
      <c r="E275" s="109"/>
      <c r="F275" s="70"/>
      <c r="G275" s="188"/>
    </row>
    <row r="276" spans="1:7" s="5" customFormat="1" x14ac:dyDescent="0.25">
      <c r="A276" s="40"/>
      <c r="B276" s="18"/>
      <c r="C276" s="82"/>
      <c r="D276" s="83"/>
      <c r="E276" s="109"/>
      <c r="F276" s="70"/>
      <c r="G276" s="188"/>
    </row>
    <row r="277" spans="1:7" s="5" customFormat="1" x14ac:dyDescent="0.25">
      <c r="A277" s="40"/>
      <c r="B277" s="18"/>
      <c r="C277" s="89"/>
      <c r="D277" s="83"/>
      <c r="E277" s="109"/>
      <c r="F277" s="70"/>
      <c r="G277" s="188"/>
    </row>
    <row r="278" spans="1:7" x14ac:dyDescent="0.25">
      <c r="A278" s="101"/>
      <c r="B278" s="26" t="str">
        <f>"REKAPITULACIJA - "&amp;TEXT(A7,) &amp;" " &amp;TEXT(B7,)</f>
        <v>REKAPITULACIJA - A. GRAĐEVINSKO - OBRTNIČKI RADOVI</v>
      </c>
      <c r="C278" s="95"/>
      <c r="D278" s="96"/>
      <c r="E278" s="110"/>
      <c r="F278" s="74"/>
    </row>
    <row r="279" spans="1:7" x14ac:dyDescent="0.25">
      <c r="B279" s="25"/>
      <c r="C279" s="97"/>
      <c r="D279" s="98"/>
      <c r="E279" s="111"/>
      <c r="F279" s="75"/>
    </row>
    <row r="280" spans="1:7" x14ac:dyDescent="0.25">
      <c r="A280" s="38" t="str">
        <f>A9</f>
        <v>A.1.</v>
      </c>
      <c r="B280" s="20" t="str">
        <f>B9</f>
        <v>PRIPREMNI I ZAVRŠNI RADOVI</v>
      </c>
      <c r="C280" s="78"/>
      <c r="D280" s="79"/>
      <c r="E280" s="91"/>
      <c r="F280" s="71">
        <f>F29</f>
        <v>0</v>
      </c>
    </row>
    <row r="281" spans="1:7" x14ac:dyDescent="0.25">
      <c r="B281" s="20"/>
      <c r="C281" s="97"/>
      <c r="D281" s="98"/>
      <c r="E281" s="111"/>
      <c r="F281" s="75"/>
    </row>
    <row r="282" spans="1:7" x14ac:dyDescent="0.25">
      <c r="A282" s="38" t="str">
        <f>A32</f>
        <v>A.2.</v>
      </c>
      <c r="B282" s="20" t="str">
        <f>B32</f>
        <v>RADOVI DEMONTAŽE, RAZGRADNJE I UKLANJANJA</v>
      </c>
      <c r="C282" s="78"/>
      <c r="D282" s="79"/>
      <c r="E282" s="91"/>
      <c r="F282" s="71">
        <f>F98</f>
        <v>0</v>
      </c>
    </row>
    <row r="283" spans="1:7" s="3" customFormat="1" x14ac:dyDescent="0.2">
      <c r="A283" s="38"/>
      <c r="B283" s="20"/>
      <c r="C283" s="84"/>
      <c r="D283" s="85"/>
      <c r="E283" s="90"/>
      <c r="F283" s="72"/>
      <c r="G283" s="189"/>
    </row>
    <row r="284" spans="1:7" s="3" customFormat="1" x14ac:dyDescent="0.2">
      <c r="A284" s="38" t="str">
        <f>A101</f>
        <v>A.3.</v>
      </c>
      <c r="B284" s="20" t="str">
        <f>B101</f>
        <v xml:space="preserve"> ZIDARSKI RADOVI</v>
      </c>
      <c r="C284" s="78"/>
      <c r="D284" s="79"/>
      <c r="E284" s="91"/>
      <c r="F284" s="71">
        <f>F115</f>
        <v>0</v>
      </c>
      <c r="G284" s="189"/>
    </row>
    <row r="285" spans="1:7" s="3" customFormat="1" x14ac:dyDescent="0.2">
      <c r="A285" s="38"/>
      <c r="B285" s="20"/>
      <c r="C285" s="84"/>
      <c r="D285" s="85"/>
      <c r="E285" s="90"/>
      <c r="F285" s="72"/>
      <c r="G285" s="189"/>
    </row>
    <row r="286" spans="1:7" s="3" customFormat="1" x14ac:dyDescent="0.2">
      <c r="A286" s="38" t="str">
        <f>A118</f>
        <v>A.4.</v>
      </c>
      <c r="B286" s="20" t="str">
        <f>B118</f>
        <v>IZOLATERSKI RADOVI</v>
      </c>
      <c r="C286" s="78"/>
      <c r="D286" s="79"/>
      <c r="E286" s="91"/>
      <c r="F286" s="71">
        <f>F124</f>
        <v>0</v>
      </c>
      <c r="G286" s="189"/>
    </row>
    <row r="287" spans="1:7" x14ac:dyDescent="0.25">
      <c r="B287" s="20"/>
      <c r="C287" s="78"/>
      <c r="D287" s="79"/>
      <c r="E287" s="91"/>
      <c r="F287" s="71"/>
    </row>
    <row r="288" spans="1:7" x14ac:dyDescent="0.25">
      <c r="A288" s="38" t="str">
        <f>A127</f>
        <v>A.5.</v>
      </c>
      <c r="B288" s="20" t="str">
        <f>B127</f>
        <v>SOBOSLIKARSKI I LIČILAČKI RADOVI</v>
      </c>
      <c r="C288" s="78"/>
      <c r="D288" s="79"/>
      <c r="E288" s="91"/>
      <c r="F288" s="71">
        <f>F152</f>
        <v>0</v>
      </c>
    </row>
    <row r="289" spans="1:7" x14ac:dyDescent="0.25">
      <c r="B289" s="20"/>
      <c r="C289" s="78"/>
      <c r="D289" s="79"/>
      <c r="E289" s="91"/>
      <c r="F289" s="71"/>
    </row>
    <row r="290" spans="1:7" x14ac:dyDescent="0.25">
      <c r="A290" s="38" t="str">
        <f>A155</f>
        <v>A.6.</v>
      </c>
      <c r="B290" s="20" t="str">
        <f>B155</f>
        <v>PODOPOLAGAČKI RADOVI</v>
      </c>
      <c r="C290" s="78"/>
      <c r="D290" s="79"/>
      <c r="E290" s="91"/>
      <c r="F290" s="71">
        <f>F170</f>
        <v>0</v>
      </c>
    </row>
    <row r="291" spans="1:7" x14ac:dyDescent="0.25">
      <c r="B291" s="20"/>
      <c r="C291" s="78"/>
      <c r="D291" s="79"/>
      <c r="E291" s="91"/>
      <c r="F291" s="71"/>
    </row>
    <row r="292" spans="1:7" x14ac:dyDescent="0.25">
      <c r="A292" s="38" t="str">
        <f>A173</f>
        <v>A.7.</v>
      </c>
      <c r="B292" s="20" t="str">
        <f>B173</f>
        <v>GIPS-KARTONSKI RADOVI</v>
      </c>
      <c r="C292" s="78"/>
      <c r="D292" s="79"/>
      <c r="E292" s="91"/>
      <c r="F292" s="71">
        <f>F188</f>
        <v>0</v>
      </c>
    </row>
    <row r="293" spans="1:7" x14ac:dyDescent="0.25">
      <c r="B293" s="20"/>
      <c r="C293" s="78"/>
      <c r="D293" s="79"/>
      <c r="E293" s="91"/>
      <c r="F293" s="71"/>
    </row>
    <row r="294" spans="1:7" x14ac:dyDescent="0.25">
      <c r="A294" s="38" t="str">
        <f>A191</f>
        <v>A.8.</v>
      </c>
      <c r="B294" s="20" t="str">
        <f>B191</f>
        <v>RAZNI RADOVI</v>
      </c>
      <c r="C294" s="78"/>
      <c r="D294" s="79"/>
      <c r="E294" s="91"/>
      <c r="F294" s="71">
        <f>F274</f>
        <v>0</v>
      </c>
    </row>
    <row r="295" spans="1:7" x14ac:dyDescent="0.25">
      <c r="B295" s="20"/>
      <c r="C295" s="78"/>
      <c r="D295" s="79"/>
      <c r="E295" s="91"/>
      <c r="F295" s="71"/>
    </row>
    <row r="296" spans="1:7" s="3" customFormat="1" x14ac:dyDescent="0.2">
      <c r="A296" s="39"/>
      <c r="B296" s="21" t="str">
        <f>"UKUPNO - "&amp;TEXT(A7,) &amp;" " &amp;TEXT(B7,)&amp;" (€):"</f>
        <v>UKUPNO - A. GRAĐEVINSKO - OBRTNIČKI RADOVI (€):</v>
      </c>
      <c r="C296" s="80"/>
      <c r="D296" s="87"/>
      <c r="E296" s="94"/>
      <c r="F296" s="71">
        <f>SUM(F278:F295)</f>
        <v>0</v>
      </c>
      <c r="G296" s="189"/>
    </row>
  </sheetData>
  <sheetProtection selectLockedCells="1"/>
  <phoneticPr fontId="3" type="noConversion"/>
  <dataValidations count="1">
    <dataValidation operator="lessThan" allowBlank="1" showInputMessage="1" showErrorMessage="1" sqref="C1:F11 B54:F58 A54 B21:F27 A20:XFD20 A148:XFD150 A78:B96 A140:A147 A97:XFD139 A1:B19 G1:XFD19 C13:F19 A21:A24 C89:F96 B140:XFD140 C151:F163 B151:B160 A28:XFD53 B184:B191 C78:F87 G141:XFD147 G78:XFD96 A59:XFD77 B167:B175 A151:A191 B274:XFD274 A216:A235 A236:XFD236 A237:A259 A260:XFD260 A261:A263 A264:XFD264 A265:A266 A267:XFD267 A268:A269 A270:XFD270 A271:A274 C165:F202 G151:XFD215 A192:B215 C204:F215 A275:XFD1048576"/>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rowBreaks count="7" manualBreakCount="7">
    <brk id="100" max="5" man="1"/>
    <brk id="154" max="5" man="1"/>
    <brk id="172" max="5" man="1"/>
    <brk id="201" max="5" man="1"/>
    <brk id="214" max="5" man="1"/>
    <brk id="235" max="5" man="1"/>
    <brk id="269"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H29"/>
  <sheetViews>
    <sheetView view="pageBreakPreview" topLeftCell="A10" zoomScaleNormal="100" zoomScaleSheetLayoutView="100" workbookViewId="0">
      <selection activeCell="A4" sqref="A4"/>
    </sheetView>
  </sheetViews>
  <sheetFormatPr defaultColWidth="9.140625" defaultRowHeight="15.75" x14ac:dyDescent="0.25"/>
  <cols>
    <col min="1" max="1" width="110.7109375" style="113" customWidth="1"/>
    <col min="2" max="5" width="9.140625" style="6"/>
    <col min="7" max="7" width="9.140625" customWidth="1"/>
    <col min="9" max="16384" width="9.140625" style="6"/>
  </cols>
  <sheetData>
    <row r="2" spans="1:1" x14ac:dyDescent="0.25">
      <c r="A2" s="115" t="s">
        <v>220</v>
      </c>
    </row>
    <row r="3" spans="1:1" x14ac:dyDescent="0.25">
      <c r="A3" s="115"/>
    </row>
    <row r="4" spans="1:1" ht="31.5" x14ac:dyDescent="0.25">
      <c r="A4" s="117" t="s">
        <v>267</v>
      </c>
    </row>
    <row r="5" spans="1:1" x14ac:dyDescent="0.25">
      <c r="A5" s="119" t="s">
        <v>268</v>
      </c>
    </row>
    <row r="6" spans="1:1" ht="31.5" x14ac:dyDescent="0.25">
      <c r="A6" s="119" t="s">
        <v>269</v>
      </c>
    </row>
    <row r="7" spans="1:1" ht="31.5" x14ac:dyDescent="0.25">
      <c r="A7" s="119" t="s">
        <v>270</v>
      </c>
    </row>
    <row r="8" spans="1:1" x14ac:dyDescent="0.25">
      <c r="A8" s="119" t="s">
        <v>271</v>
      </c>
    </row>
    <row r="9" spans="1:1" x14ac:dyDescent="0.25">
      <c r="A9" s="119" t="s">
        <v>272</v>
      </c>
    </row>
    <row r="10" spans="1:1" x14ac:dyDescent="0.25">
      <c r="A10" s="119" t="s">
        <v>273</v>
      </c>
    </row>
    <row r="11" spans="1:1" x14ac:dyDescent="0.25">
      <c r="A11" s="119" t="s">
        <v>274</v>
      </c>
    </row>
    <row r="12" spans="1:1" ht="31.5" x14ac:dyDescent="0.25">
      <c r="A12" s="119" t="s">
        <v>275</v>
      </c>
    </row>
    <row r="13" spans="1:1" x14ac:dyDescent="0.25">
      <c r="A13" s="119" t="s">
        <v>276</v>
      </c>
    </row>
    <row r="14" spans="1:1" ht="31.5" x14ac:dyDescent="0.25">
      <c r="A14" s="119" t="s">
        <v>277</v>
      </c>
    </row>
    <row r="15" spans="1:1" x14ac:dyDescent="0.25">
      <c r="A15" s="119" t="s">
        <v>278</v>
      </c>
    </row>
    <row r="16" spans="1:1" ht="47.25" x14ac:dyDescent="0.25">
      <c r="A16" s="119" t="s">
        <v>279</v>
      </c>
    </row>
    <row r="17" spans="1:1" ht="31.5" x14ac:dyDescent="0.25">
      <c r="A17" s="119" t="s">
        <v>280</v>
      </c>
    </row>
    <row r="18" spans="1:1" x14ac:dyDescent="0.25">
      <c r="A18" s="119" t="s">
        <v>281</v>
      </c>
    </row>
    <row r="19" spans="1:1" x14ac:dyDescent="0.25">
      <c r="A19" s="119" t="s">
        <v>282</v>
      </c>
    </row>
    <row r="20" spans="1:1" x14ac:dyDescent="0.25">
      <c r="A20" s="42"/>
    </row>
    <row r="21" spans="1:1" ht="63" x14ac:dyDescent="0.25">
      <c r="A21" s="42" t="s">
        <v>283</v>
      </c>
    </row>
    <row r="22" spans="1:1" x14ac:dyDescent="0.25">
      <c r="A22" s="42" t="s">
        <v>284</v>
      </c>
    </row>
    <row r="23" spans="1:1" x14ac:dyDescent="0.25">
      <c r="A23" s="42" t="s">
        <v>285</v>
      </c>
    </row>
    <row r="24" spans="1:1" ht="31.5" x14ac:dyDescent="0.25">
      <c r="A24" s="42" t="s">
        <v>286</v>
      </c>
    </row>
    <row r="25" spans="1:1" ht="31.5" x14ac:dyDescent="0.25">
      <c r="A25" s="113" t="s">
        <v>287</v>
      </c>
    </row>
    <row r="26" spans="1:1" ht="31.5" x14ac:dyDescent="0.25">
      <c r="A26" s="113" t="s">
        <v>288</v>
      </c>
    </row>
    <row r="27" spans="1:1" ht="31.5" x14ac:dyDescent="0.25">
      <c r="A27" s="113" t="s">
        <v>289</v>
      </c>
    </row>
    <row r="29" spans="1:1" x14ac:dyDescent="0.25">
      <c r="A29" s="112" t="s">
        <v>290</v>
      </c>
    </row>
  </sheetData>
  <sheetProtection selectLockedCells="1"/>
  <dataValidations count="1">
    <dataValidation operator="lessThan" allowBlank="1" showInputMessage="1" showErrorMessage="1" sqref="A1:E1048576 I1:XFD1048576"/>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214"/>
  <sheetViews>
    <sheetView view="pageBreakPreview" zoomScaleNormal="85" zoomScaleSheetLayoutView="100" workbookViewId="0">
      <pane ySplit="8" topLeftCell="A9" activePane="bottomLeft" state="frozen"/>
      <selection activeCell="E13" sqref="E13"/>
      <selection pane="bottomLeft" activeCell="F11" sqref="F11"/>
    </sheetView>
  </sheetViews>
  <sheetFormatPr defaultColWidth="9.140625" defaultRowHeight="15.75" x14ac:dyDescent="0.25"/>
  <cols>
    <col min="1" max="1" width="5.7109375" style="38" customWidth="1"/>
    <col min="2" max="2" width="55.7109375" style="19" customWidth="1"/>
    <col min="3" max="3" width="8.7109375" style="84" customWidth="1"/>
    <col min="4" max="4" width="11.7109375" style="85" customWidth="1"/>
    <col min="5" max="5" width="11.7109375" style="90" customWidth="1"/>
    <col min="6" max="6" width="17.7109375" style="72" customWidth="1"/>
    <col min="7" max="7" width="21.7109375" style="189" customWidth="1"/>
    <col min="8" max="16384" width="9.140625" style="1"/>
  </cols>
  <sheetData>
    <row r="1" spans="1:7" x14ac:dyDescent="0.25">
      <c r="A1" s="99" t="str">
        <f>'A_GRAĐ-OBRT'!A1</f>
        <v xml:space="preserve">GRAĐEVINA: UČENIČKI DOM, k.č.br. 7475, MB 339164 k.o. CENTAR NOVI
</v>
      </c>
      <c r="C1" s="102"/>
      <c r="D1" s="102"/>
      <c r="E1" s="104"/>
      <c r="F1" s="102"/>
    </row>
    <row r="2" spans="1:7" x14ac:dyDescent="0.25">
      <c r="A2" s="99" t="str">
        <f>'A_GRAĐ-OBRT'!A2</f>
        <v>PROJEKT: UREĐENJE PROSTORA BIVŠE FOTOKOPIRAONICE</v>
      </c>
      <c r="C2" s="102"/>
      <c r="D2" s="102"/>
      <c r="E2" s="104"/>
      <c r="F2" s="102"/>
    </row>
    <row r="3" spans="1:7" x14ac:dyDescent="0.25">
      <c r="A3" s="99" t="s">
        <v>64</v>
      </c>
      <c r="C3" s="102"/>
      <c r="D3" s="102"/>
      <c r="E3" s="104"/>
      <c r="F3" s="102"/>
    </row>
    <row r="4" spans="1:7" x14ac:dyDescent="0.25">
      <c r="C4" s="76"/>
      <c r="D4" s="77"/>
      <c r="E4" s="105"/>
      <c r="F4" s="65"/>
    </row>
    <row r="5" spans="1:7" s="2" customFormat="1" ht="31.5" x14ac:dyDescent="0.2">
      <c r="A5" s="63" t="s">
        <v>0</v>
      </c>
      <c r="B5" s="116" t="s">
        <v>4</v>
      </c>
      <c r="C5" s="41" t="s">
        <v>1</v>
      </c>
      <c r="D5" s="28" t="s">
        <v>2</v>
      </c>
      <c r="E5" s="62" t="s">
        <v>3</v>
      </c>
      <c r="F5" s="36" t="s">
        <v>8</v>
      </c>
      <c r="G5" s="196" t="s">
        <v>163</v>
      </c>
    </row>
    <row r="6" spans="1:7" s="2" customFormat="1" x14ac:dyDescent="0.2">
      <c r="A6" s="38"/>
      <c r="B6" s="20"/>
      <c r="C6" s="78"/>
      <c r="D6" s="79"/>
      <c r="E6" s="106"/>
      <c r="F6" s="66"/>
      <c r="G6" s="190"/>
    </row>
    <row r="7" spans="1:7" x14ac:dyDescent="0.25">
      <c r="A7" s="39" t="s">
        <v>58</v>
      </c>
      <c r="B7" s="21" t="s">
        <v>63</v>
      </c>
      <c r="C7" s="80"/>
      <c r="D7" s="81"/>
      <c r="E7" s="107"/>
      <c r="F7" s="67"/>
    </row>
    <row r="8" spans="1:7" s="5" customFormat="1" x14ac:dyDescent="0.25">
      <c r="A8" s="40"/>
      <c r="B8" s="18"/>
      <c r="C8" s="82"/>
      <c r="D8" s="83"/>
      <c r="E8" s="108"/>
      <c r="F8" s="68"/>
      <c r="G8" s="188"/>
    </row>
    <row r="9" spans="1:7" x14ac:dyDescent="0.25">
      <c r="A9" s="39" t="str">
        <f>TEXT($A$7,)&amp;"1."</f>
        <v>B.1.</v>
      </c>
      <c r="B9" s="21" t="s">
        <v>59</v>
      </c>
      <c r="C9" s="80"/>
      <c r="D9" s="81"/>
      <c r="E9" s="94"/>
      <c r="F9" s="69"/>
    </row>
    <row r="10" spans="1:7" s="5" customFormat="1" x14ac:dyDescent="0.25">
      <c r="A10" s="40"/>
      <c r="B10" s="18"/>
      <c r="C10" s="82"/>
      <c r="D10" s="83"/>
      <c r="E10" s="109"/>
      <c r="F10" s="70"/>
      <c r="G10" s="188"/>
    </row>
    <row r="11" spans="1:7" s="5" customFormat="1" ht="63" x14ac:dyDescent="0.25">
      <c r="A11" s="40">
        <f>COUNT(A$9:A10)+1</f>
        <v>1</v>
      </c>
      <c r="B11" s="64" t="s">
        <v>364</v>
      </c>
      <c r="C11" s="89" t="s">
        <v>365</v>
      </c>
      <c r="D11" s="88">
        <v>4</v>
      </c>
      <c r="E11" s="92"/>
      <c r="F11" s="73">
        <f>D11*E11</f>
        <v>0</v>
      </c>
      <c r="G11" s="188"/>
    </row>
    <row r="12" spans="1:7" s="5" customFormat="1" x14ac:dyDescent="0.25">
      <c r="A12" s="40"/>
      <c r="B12" s="64"/>
      <c r="C12" s="89"/>
      <c r="D12" s="88"/>
      <c r="E12" s="92"/>
      <c r="F12" s="73"/>
      <c r="G12" s="188"/>
    </row>
    <row r="13" spans="1:7" s="5" customFormat="1" ht="63" x14ac:dyDescent="0.25">
      <c r="A13" s="40">
        <f>COUNT(A$9:A12)+1</f>
        <v>2</v>
      </c>
      <c r="B13" s="64" t="s">
        <v>366</v>
      </c>
      <c r="C13" s="89" t="s">
        <v>365</v>
      </c>
      <c r="D13" s="88">
        <v>4</v>
      </c>
      <c r="E13" s="92"/>
      <c r="F13" s="73">
        <f>D13*E13</f>
        <v>0</v>
      </c>
      <c r="G13" s="188"/>
    </row>
    <row r="14" spans="1:7" s="5" customFormat="1" x14ac:dyDescent="0.25">
      <c r="A14" s="40"/>
      <c r="B14" s="64"/>
      <c r="C14" s="89"/>
      <c r="D14" s="88"/>
      <c r="E14" s="92"/>
      <c r="F14" s="73"/>
      <c r="G14" s="188"/>
    </row>
    <row r="15" spans="1:7" s="5" customFormat="1" ht="63" x14ac:dyDescent="0.25">
      <c r="A15" s="40">
        <f>COUNT(A$9:A14)+1</f>
        <v>3</v>
      </c>
      <c r="B15" s="64" t="s">
        <v>367</v>
      </c>
      <c r="C15" s="89" t="s">
        <v>365</v>
      </c>
      <c r="D15" s="88">
        <v>6</v>
      </c>
      <c r="E15" s="92"/>
      <c r="F15" s="73">
        <f>D15*E15</f>
        <v>0</v>
      </c>
      <c r="G15" s="188"/>
    </row>
    <row r="16" spans="1:7" s="5" customFormat="1" x14ac:dyDescent="0.25">
      <c r="A16" s="40"/>
      <c r="B16" s="64"/>
      <c r="C16" s="89"/>
      <c r="D16" s="88"/>
      <c r="E16" s="92"/>
      <c r="F16" s="73"/>
      <c r="G16" s="188"/>
    </row>
    <row r="17" spans="1:7" s="5" customFormat="1" ht="63" x14ac:dyDescent="0.25">
      <c r="A17" s="40">
        <f>COUNT(A$9:A16)+1</f>
        <v>4</v>
      </c>
      <c r="B17" s="64" t="s">
        <v>368</v>
      </c>
      <c r="C17" s="89" t="s">
        <v>365</v>
      </c>
      <c r="D17" s="88">
        <v>2</v>
      </c>
      <c r="E17" s="92"/>
      <c r="F17" s="73">
        <f>D17*E17</f>
        <v>0</v>
      </c>
      <c r="G17" s="188"/>
    </row>
    <row r="19" spans="1:7" x14ac:dyDescent="0.25">
      <c r="A19" s="39"/>
      <c r="B19" s="21" t="str">
        <f>"UKUPNO - "&amp;TEXT(A9,) &amp;" " &amp;TEXT(B9,)&amp;" (€):"</f>
        <v>UKUPNO - B.1. RADOVI DEMONTAŽE (€):</v>
      </c>
      <c r="C19" s="80"/>
      <c r="D19" s="81"/>
      <c r="E19" s="94"/>
      <c r="F19" s="71">
        <f>SUM(F10:F18)</f>
        <v>0</v>
      </c>
    </row>
    <row r="20" spans="1:7" s="5" customFormat="1" x14ac:dyDescent="0.25">
      <c r="A20" s="40"/>
      <c r="B20" s="18"/>
      <c r="C20" s="82"/>
      <c r="D20" s="83"/>
      <c r="E20" s="109"/>
      <c r="F20" s="70"/>
      <c r="G20" s="188"/>
    </row>
    <row r="21" spans="1:7" x14ac:dyDescent="0.25">
      <c r="B21" s="20"/>
      <c r="E21" s="91"/>
    </row>
    <row r="22" spans="1:7" x14ac:dyDescent="0.25">
      <c r="A22" s="39" t="str">
        <f>TEXT($A$7,)&amp;"2."</f>
        <v>B.2.</v>
      </c>
      <c r="B22" s="21" t="s">
        <v>291</v>
      </c>
      <c r="C22" s="80"/>
      <c r="D22" s="81"/>
      <c r="E22" s="93"/>
      <c r="F22" s="69"/>
    </row>
    <row r="23" spans="1:7" x14ac:dyDescent="0.25">
      <c r="B23" s="20"/>
      <c r="F23" s="71"/>
    </row>
    <row r="24" spans="1:7" s="5" customFormat="1" ht="31.5" x14ac:dyDescent="0.25">
      <c r="A24" s="40">
        <f>COUNT(A$22:A23)+1</f>
        <v>1</v>
      </c>
      <c r="B24" s="64" t="s">
        <v>369</v>
      </c>
      <c r="C24" s="89"/>
      <c r="D24" s="88"/>
      <c r="E24" s="92"/>
      <c r="F24" s="73"/>
      <c r="G24" s="188"/>
    </row>
    <row r="25" spans="1:7" s="5" customFormat="1" x14ac:dyDescent="0.25">
      <c r="A25" s="40"/>
      <c r="B25" s="64" t="s">
        <v>370</v>
      </c>
      <c r="C25" s="89" t="s">
        <v>76</v>
      </c>
      <c r="D25" s="88">
        <v>1</v>
      </c>
      <c r="E25" s="92"/>
      <c r="F25" s="73">
        <f>D25*E25</f>
        <v>0</v>
      </c>
      <c r="G25" s="188"/>
    </row>
    <row r="26" spans="1:7" s="5" customFormat="1" x14ac:dyDescent="0.25">
      <c r="A26" s="40" t="s">
        <v>85</v>
      </c>
      <c r="B26" s="64" t="s">
        <v>371</v>
      </c>
      <c r="C26" s="89" t="s">
        <v>76</v>
      </c>
      <c r="D26" s="88">
        <v>1</v>
      </c>
      <c r="E26" s="92"/>
      <c r="F26" s="73">
        <f t="shared" ref="F26:F38" si="0">D26*E26</f>
        <v>0</v>
      </c>
      <c r="G26" s="188"/>
    </row>
    <row r="27" spans="1:7" s="5" customFormat="1" x14ac:dyDescent="0.25">
      <c r="A27" s="40" t="str">
        <f t="shared" ref="A27:A38" si="1">CHAR(CODE(A26)+1)&amp;")"</f>
        <v>b)</v>
      </c>
      <c r="B27" s="64" t="s">
        <v>372</v>
      </c>
      <c r="C27" s="89" t="s">
        <v>76</v>
      </c>
      <c r="D27" s="88">
        <v>1</v>
      </c>
      <c r="E27" s="92"/>
      <c r="F27" s="73">
        <f t="shared" si="0"/>
        <v>0</v>
      </c>
      <c r="G27" s="188"/>
    </row>
    <row r="28" spans="1:7" s="5" customFormat="1" x14ac:dyDescent="0.25">
      <c r="A28" s="40" t="str">
        <f t="shared" si="1"/>
        <v>c)</v>
      </c>
      <c r="B28" s="64" t="s">
        <v>373</v>
      </c>
      <c r="C28" s="89" t="s">
        <v>76</v>
      </c>
      <c r="D28" s="88">
        <v>3</v>
      </c>
      <c r="E28" s="92"/>
      <c r="F28" s="73">
        <f t="shared" si="0"/>
        <v>0</v>
      </c>
      <c r="G28" s="188"/>
    </row>
    <row r="29" spans="1:7" s="5" customFormat="1" x14ac:dyDescent="0.25">
      <c r="A29" s="40" t="str">
        <f t="shared" si="1"/>
        <v>d)</v>
      </c>
      <c r="B29" s="64" t="s">
        <v>374</v>
      </c>
      <c r="C29" s="89" t="s">
        <v>76</v>
      </c>
      <c r="D29" s="88">
        <v>1</v>
      </c>
      <c r="E29" s="92"/>
      <c r="F29" s="73">
        <f t="shared" si="0"/>
        <v>0</v>
      </c>
      <c r="G29" s="188"/>
    </row>
    <row r="30" spans="1:7" s="5" customFormat="1" x14ac:dyDescent="0.25">
      <c r="A30" s="40" t="str">
        <f t="shared" si="1"/>
        <v>e)</v>
      </c>
      <c r="B30" s="64" t="s">
        <v>375</v>
      </c>
      <c r="C30" s="89" t="s">
        <v>76</v>
      </c>
      <c r="D30" s="88">
        <v>1</v>
      </c>
      <c r="E30" s="92"/>
      <c r="F30" s="73">
        <f t="shared" si="0"/>
        <v>0</v>
      </c>
      <c r="G30" s="188"/>
    </row>
    <row r="31" spans="1:7" s="5" customFormat="1" x14ac:dyDescent="0.25">
      <c r="A31" s="40" t="str">
        <f t="shared" si="1"/>
        <v>f)</v>
      </c>
      <c r="B31" s="64" t="s">
        <v>376</v>
      </c>
      <c r="C31" s="89" t="s">
        <v>76</v>
      </c>
      <c r="D31" s="88">
        <v>2</v>
      </c>
      <c r="E31" s="92"/>
      <c r="F31" s="73">
        <f t="shared" si="0"/>
        <v>0</v>
      </c>
      <c r="G31" s="188"/>
    </row>
    <row r="32" spans="1:7" s="5" customFormat="1" x14ac:dyDescent="0.25">
      <c r="A32" s="40" t="str">
        <f t="shared" si="1"/>
        <v>g)</v>
      </c>
      <c r="B32" s="64" t="s">
        <v>377</v>
      </c>
      <c r="C32" s="89" t="s">
        <v>76</v>
      </c>
      <c r="D32" s="88">
        <v>4</v>
      </c>
      <c r="E32" s="92"/>
      <c r="F32" s="73">
        <f t="shared" si="0"/>
        <v>0</v>
      </c>
      <c r="G32" s="188"/>
    </row>
    <row r="33" spans="1:7" s="5" customFormat="1" x14ac:dyDescent="0.25">
      <c r="A33" s="40" t="str">
        <f t="shared" si="1"/>
        <v>h)</v>
      </c>
      <c r="B33" s="64" t="s">
        <v>378</v>
      </c>
      <c r="C33" s="89" t="s">
        <v>76</v>
      </c>
      <c r="D33" s="88">
        <v>3</v>
      </c>
      <c r="E33" s="92"/>
      <c r="F33" s="73">
        <f t="shared" si="0"/>
        <v>0</v>
      </c>
      <c r="G33" s="188"/>
    </row>
    <row r="34" spans="1:7" s="5" customFormat="1" x14ac:dyDescent="0.25">
      <c r="A34" s="40" t="str">
        <f t="shared" si="1"/>
        <v>i)</v>
      </c>
      <c r="B34" s="64" t="s">
        <v>379</v>
      </c>
      <c r="C34" s="89" t="s">
        <v>76</v>
      </c>
      <c r="D34" s="88">
        <v>1</v>
      </c>
      <c r="E34" s="92"/>
      <c r="F34" s="73">
        <f t="shared" si="0"/>
        <v>0</v>
      </c>
      <c r="G34" s="188"/>
    </row>
    <row r="35" spans="1:7" s="5" customFormat="1" x14ac:dyDescent="0.25">
      <c r="A35" s="40" t="str">
        <f t="shared" si="1"/>
        <v>j)</v>
      </c>
      <c r="B35" s="64" t="s">
        <v>380</v>
      </c>
      <c r="C35" s="89" t="s">
        <v>76</v>
      </c>
      <c r="D35" s="88">
        <v>1</v>
      </c>
      <c r="E35" s="92"/>
      <c r="F35" s="73">
        <f t="shared" si="0"/>
        <v>0</v>
      </c>
      <c r="G35" s="188"/>
    </row>
    <row r="36" spans="1:7" s="5" customFormat="1" x14ac:dyDescent="0.25">
      <c r="A36" s="40" t="str">
        <f t="shared" si="1"/>
        <v>k)</v>
      </c>
      <c r="B36" s="64" t="s">
        <v>381</v>
      </c>
      <c r="C36" s="89" t="s">
        <v>76</v>
      </c>
      <c r="D36" s="88">
        <v>1</v>
      </c>
      <c r="E36" s="92"/>
      <c r="F36" s="73">
        <f t="shared" si="0"/>
        <v>0</v>
      </c>
      <c r="G36" s="188"/>
    </row>
    <row r="37" spans="1:7" s="5" customFormat="1" ht="31.5" x14ac:dyDescent="0.25">
      <c r="A37" s="40" t="str">
        <f t="shared" si="1"/>
        <v>l)</v>
      </c>
      <c r="B37" s="64" t="s">
        <v>382</v>
      </c>
      <c r="C37" s="89" t="s">
        <v>76</v>
      </c>
      <c r="D37" s="88">
        <v>1</v>
      </c>
      <c r="E37" s="92"/>
      <c r="F37" s="73">
        <f t="shared" si="0"/>
        <v>0</v>
      </c>
      <c r="G37" s="188"/>
    </row>
    <row r="38" spans="1:7" s="5" customFormat="1" ht="63" x14ac:dyDescent="0.25">
      <c r="A38" s="40" t="str">
        <f t="shared" si="1"/>
        <v>m)</v>
      </c>
      <c r="B38" s="64" t="s">
        <v>383</v>
      </c>
      <c r="C38" s="89" t="s">
        <v>80</v>
      </c>
      <c r="D38" s="88">
        <v>1</v>
      </c>
      <c r="E38" s="92"/>
      <c r="F38" s="73">
        <f t="shared" si="0"/>
        <v>0</v>
      </c>
      <c r="G38" s="188"/>
    </row>
    <row r="39" spans="1:7" s="5" customFormat="1" x14ac:dyDescent="0.25">
      <c r="A39" s="40"/>
      <c r="B39" s="64"/>
      <c r="C39" s="89"/>
      <c r="D39" s="88"/>
      <c r="E39" s="92"/>
      <c r="F39" s="73"/>
      <c r="G39" s="188"/>
    </row>
    <row r="40" spans="1:7" s="5" customFormat="1" ht="31.5" x14ac:dyDescent="0.25">
      <c r="A40" s="40">
        <f>COUNT(A$22:A39)+1</f>
        <v>2</v>
      </c>
      <c r="B40" s="64" t="s">
        <v>384</v>
      </c>
      <c r="C40" s="89"/>
      <c r="D40" s="88"/>
      <c r="E40" s="92"/>
      <c r="F40" s="73"/>
      <c r="G40" s="188"/>
    </row>
    <row r="41" spans="1:7" s="5" customFormat="1" x14ac:dyDescent="0.25">
      <c r="A41" s="40" t="s">
        <v>85</v>
      </c>
      <c r="B41" s="64" t="s">
        <v>385</v>
      </c>
      <c r="C41" s="89" t="s">
        <v>76</v>
      </c>
      <c r="D41" s="88">
        <v>1</v>
      </c>
      <c r="E41" s="92"/>
      <c r="F41" s="73">
        <f t="shared" ref="F41:F52" si="2">D41*E41</f>
        <v>0</v>
      </c>
      <c r="G41" s="188"/>
    </row>
    <row r="42" spans="1:7" s="5" customFormat="1" x14ac:dyDescent="0.25">
      <c r="A42" s="40" t="str">
        <f t="shared" ref="A42:A50" si="3">CHAR(CODE(A41)+1)&amp;")"</f>
        <v>b)</v>
      </c>
      <c r="B42" s="64" t="s">
        <v>386</v>
      </c>
      <c r="C42" s="89" t="s">
        <v>76</v>
      </c>
      <c r="D42" s="88">
        <v>1</v>
      </c>
      <c r="E42" s="92"/>
      <c r="F42" s="73">
        <f t="shared" si="2"/>
        <v>0</v>
      </c>
      <c r="G42" s="188"/>
    </row>
    <row r="43" spans="1:7" s="5" customFormat="1" x14ac:dyDescent="0.25">
      <c r="A43" s="40" t="str">
        <f t="shared" si="3"/>
        <v>c)</v>
      </c>
      <c r="B43" s="64" t="s">
        <v>375</v>
      </c>
      <c r="C43" s="89" t="s">
        <v>76</v>
      </c>
      <c r="D43" s="88">
        <v>1</v>
      </c>
      <c r="E43" s="92"/>
      <c r="F43" s="73">
        <f t="shared" si="2"/>
        <v>0</v>
      </c>
      <c r="G43" s="188"/>
    </row>
    <row r="44" spans="1:7" s="5" customFormat="1" x14ac:dyDescent="0.25">
      <c r="A44" s="40" t="str">
        <f t="shared" si="3"/>
        <v>d)</v>
      </c>
      <c r="B44" s="64" t="s">
        <v>376</v>
      </c>
      <c r="C44" s="89" t="s">
        <v>76</v>
      </c>
      <c r="D44" s="88">
        <v>1</v>
      </c>
      <c r="E44" s="92"/>
      <c r="F44" s="73">
        <f t="shared" si="2"/>
        <v>0</v>
      </c>
      <c r="G44" s="188"/>
    </row>
    <row r="45" spans="1:7" s="5" customFormat="1" x14ac:dyDescent="0.25">
      <c r="A45" s="40" t="str">
        <f t="shared" si="3"/>
        <v>e)</v>
      </c>
      <c r="B45" s="64" t="s">
        <v>377</v>
      </c>
      <c r="C45" s="89" t="s">
        <v>76</v>
      </c>
      <c r="D45" s="88">
        <v>2</v>
      </c>
      <c r="E45" s="92"/>
      <c r="F45" s="73">
        <f t="shared" si="2"/>
        <v>0</v>
      </c>
      <c r="G45" s="188"/>
    </row>
    <row r="46" spans="1:7" s="5" customFormat="1" x14ac:dyDescent="0.25">
      <c r="A46" s="40" t="str">
        <f t="shared" si="3"/>
        <v>f)</v>
      </c>
      <c r="B46" s="64" t="s">
        <v>378</v>
      </c>
      <c r="C46" s="89" t="s">
        <v>76</v>
      </c>
      <c r="D46" s="88">
        <v>4</v>
      </c>
      <c r="E46" s="92"/>
      <c r="F46" s="73">
        <f t="shared" si="2"/>
        <v>0</v>
      </c>
      <c r="G46" s="188"/>
    </row>
    <row r="47" spans="1:7" s="5" customFormat="1" x14ac:dyDescent="0.25">
      <c r="A47" s="40" t="str">
        <f t="shared" si="3"/>
        <v>g)</v>
      </c>
      <c r="B47" s="64" t="s">
        <v>387</v>
      </c>
      <c r="C47" s="89" t="s">
        <v>76</v>
      </c>
      <c r="D47" s="88">
        <v>1</v>
      </c>
      <c r="E47" s="92"/>
      <c r="F47" s="73">
        <f t="shared" si="2"/>
        <v>0</v>
      </c>
      <c r="G47" s="188"/>
    </row>
    <row r="48" spans="1:7" s="5" customFormat="1" x14ac:dyDescent="0.25">
      <c r="A48" s="40" t="str">
        <f t="shared" si="3"/>
        <v>h)</v>
      </c>
      <c r="B48" s="64" t="s">
        <v>388</v>
      </c>
      <c r="C48" s="89" t="s">
        <v>76</v>
      </c>
      <c r="D48" s="88">
        <v>1</v>
      </c>
      <c r="E48" s="92"/>
      <c r="F48" s="73">
        <f t="shared" si="2"/>
        <v>0</v>
      </c>
      <c r="G48" s="188"/>
    </row>
    <row r="49" spans="1:7" s="5" customFormat="1" ht="31.5" x14ac:dyDescent="0.25">
      <c r="A49" s="40" t="str">
        <f t="shared" si="3"/>
        <v>i)</v>
      </c>
      <c r="B49" s="64" t="s">
        <v>389</v>
      </c>
      <c r="C49" s="89" t="s">
        <v>76</v>
      </c>
      <c r="D49" s="88">
        <v>1</v>
      </c>
      <c r="E49" s="92"/>
      <c r="F49" s="73">
        <f t="shared" si="2"/>
        <v>0</v>
      </c>
      <c r="G49" s="188"/>
    </row>
    <row r="50" spans="1:7" s="5" customFormat="1" ht="63" x14ac:dyDescent="0.25">
      <c r="A50" s="40" t="str">
        <f t="shared" si="3"/>
        <v>j)</v>
      </c>
      <c r="B50" s="64" t="s">
        <v>383</v>
      </c>
      <c r="C50" s="89" t="s">
        <v>80</v>
      </c>
      <c r="D50" s="88">
        <v>1</v>
      </c>
      <c r="E50" s="92"/>
      <c r="F50" s="73">
        <f t="shared" si="2"/>
        <v>0</v>
      </c>
      <c r="G50" s="188"/>
    </row>
    <row r="51" spans="1:7" s="5" customFormat="1" x14ac:dyDescent="0.25">
      <c r="A51" s="40"/>
      <c r="B51" s="64"/>
      <c r="C51" s="89"/>
      <c r="D51" s="88"/>
      <c r="E51" s="92"/>
      <c r="F51" s="73"/>
      <c r="G51" s="188"/>
    </row>
    <row r="52" spans="1:7" s="5" customFormat="1" ht="94.5" x14ac:dyDescent="0.25">
      <c r="A52" s="40">
        <f>COUNT(A$22:A51)+1</f>
        <v>3</v>
      </c>
      <c r="B52" s="64" t="s">
        <v>390</v>
      </c>
      <c r="C52" s="89" t="s">
        <v>80</v>
      </c>
      <c r="D52" s="88">
        <v>1</v>
      </c>
      <c r="E52" s="92"/>
      <c r="F52" s="73">
        <f t="shared" si="2"/>
        <v>0</v>
      </c>
      <c r="G52" s="188"/>
    </row>
    <row r="53" spans="1:7" s="5" customFormat="1" x14ac:dyDescent="0.25">
      <c r="A53" s="40"/>
      <c r="B53" s="64"/>
      <c r="C53" s="89"/>
      <c r="D53" s="88"/>
      <c r="E53" s="92"/>
      <c r="F53" s="73"/>
      <c r="G53" s="188"/>
    </row>
    <row r="54" spans="1:7" s="5" customFormat="1" ht="47.25" x14ac:dyDescent="0.25">
      <c r="A54" s="40">
        <f>COUNT(A$22:A53)+1</f>
        <v>4</v>
      </c>
      <c r="B54" s="64" t="s">
        <v>391</v>
      </c>
      <c r="C54" s="89"/>
      <c r="D54" s="88"/>
      <c r="E54" s="92"/>
      <c r="F54" s="73"/>
      <c r="G54" s="188"/>
    </row>
    <row r="55" spans="1:7" s="5" customFormat="1" x14ac:dyDescent="0.25">
      <c r="A55" s="40" t="s">
        <v>85</v>
      </c>
      <c r="B55" s="64" t="s">
        <v>392</v>
      </c>
      <c r="C55" s="89" t="s">
        <v>75</v>
      </c>
      <c r="D55" s="88">
        <v>5</v>
      </c>
      <c r="E55" s="92"/>
      <c r="F55" s="73">
        <f t="shared" ref="F55:F56" si="4">D55*E55</f>
        <v>0</v>
      </c>
      <c r="G55" s="188"/>
    </row>
    <row r="56" spans="1:7" s="5" customFormat="1" x14ac:dyDescent="0.25">
      <c r="A56" s="40" t="str">
        <f t="shared" ref="A56" si="5">CHAR(CODE(A55)+1)&amp;")"</f>
        <v>b)</v>
      </c>
      <c r="B56" s="64" t="s">
        <v>393</v>
      </c>
      <c r="C56" s="89" t="s">
        <v>75</v>
      </c>
      <c r="D56" s="88">
        <v>4</v>
      </c>
      <c r="E56" s="92"/>
      <c r="F56" s="73">
        <f t="shared" si="4"/>
        <v>0</v>
      </c>
      <c r="G56" s="188"/>
    </row>
    <row r="57" spans="1:7" s="5" customFormat="1" x14ac:dyDescent="0.25">
      <c r="A57" s="40"/>
      <c r="B57" s="64"/>
      <c r="C57" s="89"/>
      <c r="D57" s="88"/>
      <c r="E57" s="92"/>
      <c r="F57" s="73"/>
      <c r="G57" s="188"/>
    </row>
    <row r="58" spans="1:7" s="5" customFormat="1" ht="63" x14ac:dyDescent="0.25">
      <c r="A58" s="40">
        <f>COUNT(A$22:A57)+1</f>
        <v>5</v>
      </c>
      <c r="B58" s="64" t="s">
        <v>394</v>
      </c>
      <c r="C58" s="89"/>
      <c r="D58" s="88"/>
      <c r="E58" s="92"/>
      <c r="F58" s="73"/>
      <c r="G58" s="188"/>
    </row>
    <row r="59" spans="1:7" s="5" customFormat="1" x14ac:dyDescent="0.25">
      <c r="A59" s="40" t="s">
        <v>85</v>
      </c>
      <c r="B59" s="64" t="s">
        <v>395</v>
      </c>
      <c r="C59" s="89" t="s">
        <v>75</v>
      </c>
      <c r="D59" s="88">
        <v>100</v>
      </c>
      <c r="E59" s="92"/>
      <c r="F59" s="73">
        <f t="shared" ref="F59:F64" si="6">D59*E59</f>
        <v>0</v>
      </c>
      <c r="G59" s="188"/>
    </row>
    <row r="60" spans="1:7" s="5" customFormat="1" x14ac:dyDescent="0.25">
      <c r="A60" s="40" t="str">
        <f t="shared" ref="A60:A64" si="7">CHAR(CODE(A59)+1)&amp;")"</f>
        <v>b)</v>
      </c>
      <c r="B60" s="64" t="s">
        <v>396</v>
      </c>
      <c r="C60" s="89" t="s">
        <v>75</v>
      </c>
      <c r="D60" s="88">
        <v>100</v>
      </c>
      <c r="E60" s="92"/>
      <c r="F60" s="73">
        <f t="shared" si="6"/>
        <v>0</v>
      </c>
      <c r="G60" s="188"/>
    </row>
    <row r="61" spans="1:7" s="5" customFormat="1" x14ac:dyDescent="0.25">
      <c r="A61" s="40" t="str">
        <f t="shared" si="7"/>
        <v>c)</v>
      </c>
      <c r="B61" s="64" t="s">
        <v>397</v>
      </c>
      <c r="C61" s="89" t="s">
        <v>75</v>
      </c>
      <c r="D61" s="88">
        <v>5</v>
      </c>
      <c r="E61" s="92"/>
      <c r="F61" s="73">
        <f t="shared" si="6"/>
        <v>0</v>
      </c>
      <c r="G61" s="188"/>
    </row>
    <row r="62" spans="1:7" s="5" customFormat="1" x14ac:dyDescent="0.25">
      <c r="A62" s="40" t="str">
        <f t="shared" si="7"/>
        <v>d)</v>
      </c>
      <c r="B62" s="64" t="s">
        <v>398</v>
      </c>
      <c r="C62" s="89" t="s">
        <v>75</v>
      </c>
      <c r="D62" s="88">
        <v>120</v>
      </c>
      <c r="E62" s="92"/>
      <c r="F62" s="73">
        <f t="shared" si="6"/>
        <v>0</v>
      </c>
      <c r="G62" s="188"/>
    </row>
    <row r="63" spans="1:7" s="5" customFormat="1" x14ac:dyDescent="0.25">
      <c r="A63" s="40" t="str">
        <f t="shared" si="7"/>
        <v>e)</v>
      </c>
      <c r="B63" s="64" t="s">
        <v>399</v>
      </c>
      <c r="C63" s="89" t="s">
        <v>75</v>
      </c>
      <c r="D63" s="88">
        <v>5</v>
      </c>
      <c r="E63" s="92"/>
      <c r="F63" s="73">
        <f t="shared" si="6"/>
        <v>0</v>
      </c>
      <c r="G63" s="188"/>
    </row>
    <row r="64" spans="1:7" s="5" customFormat="1" x14ac:dyDescent="0.25">
      <c r="A64" s="40" t="str">
        <f t="shared" si="7"/>
        <v>f)</v>
      </c>
      <c r="B64" s="64" t="s">
        <v>400</v>
      </c>
      <c r="C64" s="89" t="s">
        <v>75</v>
      </c>
      <c r="D64" s="88">
        <v>50</v>
      </c>
      <c r="E64" s="92"/>
      <c r="F64" s="73">
        <f t="shared" si="6"/>
        <v>0</v>
      </c>
      <c r="G64" s="188"/>
    </row>
    <row r="65" spans="1:7" s="5" customFormat="1" x14ac:dyDescent="0.25">
      <c r="A65" s="40"/>
      <c r="B65" s="64"/>
      <c r="C65" s="89"/>
      <c r="D65" s="88"/>
      <c r="E65" s="92"/>
      <c r="F65" s="73"/>
      <c r="G65" s="188"/>
    </row>
    <row r="66" spans="1:7" s="5" customFormat="1" ht="63" x14ac:dyDescent="0.25">
      <c r="A66" s="40">
        <f>COUNT(A$22:A65)+1</f>
        <v>6</v>
      </c>
      <c r="B66" s="64" t="s">
        <v>401</v>
      </c>
      <c r="C66" s="89" t="s">
        <v>75</v>
      </c>
      <c r="D66" s="88">
        <v>50</v>
      </c>
      <c r="E66" s="92"/>
      <c r="F66" s="73">
        <f t="shared" ref="F66" si="8">D66*E66</f>
        <v>0</v>
      </c>
      <c r="G66" s="188"/>
    </row>
    <row r="67" spans="1:7" s="5" customFormat="1" x14ac:dyDescent="0.25">
      <c r="A67" s="40"/>
      <c r="B67" s="64"/>
      <c r="C67" s="89"/>
      <c r="D67" s="88"/>
      <c r="E67" s="92"/>
      <c r="F67" s="73"/>
      <c r="G67" s="188"/>
    </row>
    <row r="68" spans="1:7" x14ac:dyDescent="0.25">
      <c r="A68" s="39"/>
      <c r="B68" s="26" t="str">
        <f>"UKUPNO - "&amp;TEXT(A22,) &amp;" " &amp;TEXT(B22,)&amp;" (€):"</f>
        <v>UKUPNO - B.2. RAZVODNI UREĐAJI I NAPOJNI VODOVI (€):</v>
      </c>
      <c r="C68" s="80"/>
      <c r="D68" s="81"/>
      <c r="E68" s="94"/>
      <c r="F68" s="71">
        <f>SUM(F23:F67)</f>
        <v>0</v>
      </c>
    </row>
    <row r="69" spans="1:7" x14ac:dyDescent="0.25">
      <c r="B69" s="20"/>
      <c r="D69" s="79"/>
      <c r="E69" s="91"/>
      <c r="F69" s="71"/>
    </row>
    <row r="70" spans="1:7" x14ac:dyDescent="0.25">
      <c r="B70" s="20"/>
      <c r="E70" s="91"/>
    </row>
    <row r="71" spans="1:7" x14ac:dyDescent="0.25">
      <c r="A71" s="39" t="str">
        <f>TEXT($A$7,)&amp;"3."</f>
        <v>B.3.</v>
      </c>
      <c r="B71" s="21" t="s">
        <v>292</v>
      </c>
      <c r="C71" s="80"/>
      <c r="D71" s="81"/>
      <c r="E71" s="93"/>
      <c r="F71" s="69"/>
    </row>
    <row r="72" spans="1:7" x14ac:dyDescent="0.25">
      <c r="B72" s="20"/>
      <c r="F72" s="71"/>
    </row>
    <row r="73" spans="1:7" s="5" customFormat="1" ht="31.5" x14ac:dyDescent="0.25">
      <c r="A73" s="40">
        <f>COUNT(A$71:A72)+1</f>
        <v>1</v>
      </c>
      <c r="B73" s="64" t="s">
        <v>402</v>
      </c>
      <c r="C73" s="89" t="s">
        <v>76</v>
      </c>
      <c r="D73" s="88">
        <v>1</v>
      </c>
      <c r="E73" s="92"/>
      <c r="F73" s="73">
        <f t="shared" ref="F73" si="9">D73*E73</f>
        <v>0</v>
      </c>
      <c r="G73" s="188"/>
    </row>
    <row r="74" spans="1:7" s="5" customFormat="1" x14ac:dyDescent="0.25">
      <c r="A74" s="40"/>
      <c r="B74" s="64"/>
      <c r="C74" s="89"/>
      <c r="D74" s="88"/>
      <c r="E74" s="92"/>
      <c r="F74" s="73"/>
      <c r="G74" s="188"/>
    </row>
    <row r="75" spans="1:7" s="5" customFormat="1" ht="31.5" x14ac:dyDescent="0.25">
      <c r="A75" s="40">
        <f>COUNT(A$71:A74)+1</f>
        <v>2</v>
      </c>
      <c r="B75" s="64" t="s">
        <v>403</v>
      </c>
      <c r="C75" s="89" t="s">
        <v>75</v>
      </c>
      <c r="D75" s="88">
        <v>15</v>
      </c>
      <c r="E75" s="92"/>
      <c r="F75" s="73">
        <f t="shared" ref="F75" si="10">D75*E75</f>
        <v>0</v>
      </c>
      <c r="G75" s="188"/>
    </row>
    <row r="76" spans="1:7" s="5" customFormat="1" x14ac:dyDescent="0.25">
      <c r="A76" s="40"/>
      <c r="B76" s="64"/>
      <c r="C76" s="89"/>
      <c r="D76" s="88"/>
      <c r="E76" s="92"/>
      <c r="F76" s="73"/>
      <c r="G76" s="188"/>
    </row>
    <row r="77" spans="1:7" s="5" customFormat="1" ht="31.5" x14ac:dyDescent="0.25">
      <c r="A77" s="40">
        <f>COUNT(A$71:A76)+1</f>
        <v>3</v>
      </c>
      <c r="B77" s="64" t="s">
        <v>404</v>
      </c>
      <c r="C77" s="89" t="s">
        <v>75</v>
      </c>
      <c r="D77" s="88">
        <v>20</v>
      </c>
      <c r="E77" s="92"/>
      <c r="F77" s="73">
        <f t="shared" ref="F77" si="11">D77*E77</f>
        <v>0</v>
      </c>
      <c r="G77" s="188"/>
    </row>
    <row r="78" spans="1:7" s="5" customFormat="1" x14ac:dyDescent="0.25">
      <c r="A78" s="40"/>
      <c r="B78" s="64"/>
      <c r="C78" s="89"/>
      <c r="D78" s="88"/>
      <c r="E78" s="92"/>
      <c r="F78" s="73"/>
      <c r="G78" s="188"/>
    </row>
    <row r="79" spans="1:7" s="5" customFormat="1" x14ac:dyDescent="0.25">
      <c r="A79" s="40">
        <f>COUNT(A$71:A78)+1</f>
        <v>4</v>
      </c>
      <c r="B79" s="64" t="s">
        <v>405</v>
      </c>
      <c r="C79" s="89" t="s">
        <v>76</v>
      </c>
      <c r="D79" s="88">
        <v>2</v>
      </c>
      <c r="E79" s="92"/>
      <c r="F79" s="73">
        <f t="shared" ref="F79" si="12">D79*E79</f>
        <v>0</v>
      </c>
      <c r="G79" s="188"/>
    </row>
    <row r="80" spans="1:7" s="5" customFormat="1" x14ac:dyDescent="0.25">
      <c r="A80" s="40"/>
      <c r="B80" s="64"/>
      <c r="C80" s="89"/>
      <c r="D80" s="88"/>
      <c r="E80" s="92"/>
      <c r="F80" s="73"/>
      <c r="G80" s="188"/>
    </row>
    <row r="81" spans="1:7" x14ac:dyDescent="0.25">
      <c r="A81" s="39"/>
      <c r="B81" s="21" t="str">
        <f>"UKUPNO - "&amp;TEXT(A71,) &amp;" " &amp;TEXT(B71,)&amp;" (€):"</f>
        <v>UKUPNO - B.3. IZJEDNAČENJE POTENCIJALA (€):</v>
      </c>
      <c r="C81" s="80"/>
      <c r="D81" s="81"/>
      <c r="E81" s="94"/>
      <c r="F81" s="71">
        <f>SUM(F72:F80)</f>
        <v>0</v>
      </c>
    </row>
    <row r="82" spans="1:7" x14ac:dyDescent="0.25">
      <c r="B82" s="20"/>
      <c r="D82" s="79"/>
      <c r="E82" s="91"/>
      <c r="F82" s="71"/>
    </row>
    <row r="83" spans="1:7" x14ac:dyDescent="0.25">
      <c r="B83" s="20"/>
      <c r="E83" s="91"/>
    </row>
    <row r="84" spans="1:7" x14ac:dyDescent="0.25">
      <c r="A84" s="39" t="str">
        <f>TEXT($A$7,)&amp;"4."</f>
        <v>B.4.</v>
      </c>
      <c r="B84" s="21" t="s">
        <v>293</v>
      </c>
      <c r="C84" s="80"/>
      <c r="D84" s="81"/>
      <c r="E84" s="93"/>
      <c r="F84" s="69"/>
    </row>
    <row r="85" spans="1:7" x14ac:dyDescent="0.25">
      <c r="B85" s="20"/>
      <c r="F85" s="71"/>
    </row>
    <row r="86" spans="1:7" s="5" customFormat="1" ht="78.75" x14ac:dyDescent="0.25">
      <c r="A86" s="40">
        <f>COUNT(A$84:A85)+1</f>
        <v>1</v>
      </c>
      <c r="B86" s="64" t="s">
        <v>409</v>
      </c>
      <c r="C86" s="89" t="s">
        <v>76</v>
      </c>
      <c r="D86" s="88">
        <v>9</v>
      </c>
      <c r="E86" s="92"/>
      <c r="F86" s="73">
        <f>D86*E86</f>
        <v>0</v>
      </c>
      <c r="G86" s="188"/>
    </row>
    <row r="87" spans="1:7" s="5" customFormat="1" x14ac:dyDescent="0.25">
      <c r="A87" s="40"/>
      <c r="B87" s="64"/>
      <c r="C87" s="89"/>
      <c r="D87" s="88"/>
      <c r="E87" s="92"/>
      <c r="F87" s="73"/>
      <c r="G87" s="188"/>
    </row>
    <row r="88" spans="1:7" s="5" customFormat="1" ht="78.75" x14ac:dyDescent="0.25">
      <c r="A88" s="40">
        <f>COUNT(A$84:A87)+1</f>
        <v>2</v>
      </c>
      <c r="B88" s="64" t="s">
        <v>410</v>
      </c>
      <c r="C88" s="89" t="s">
        <v>76</v>
      </c>
      <c r="D88" s="88">
        <v>9</v>
      </c>
      <c r="E88" s="92"/>
      <c r="F88" s="73">
        <f>D88*E88</f>
        <v>0</v>
      </c>
      <c r="G88" s="188"/>
    </row>
    <row r="89" spans="1:7" s="5" customFormat="1" x14ac:dyDescent="0.25">
      <c r="A89" s="40"/>
      <c r="B89" s="64"/>
      <c r="C89" s="89"/>
      <c r="D89" s="88"/>
      <c r="E89" s="92"/>
      <c r="F89" s="73"/>
      <c r="G89" s="188"/>
    </row>
    <row r="90" spans="1:7" s="5" customFormat="1" ht="31.5" x14ac:dyDescent="0.25">
      <c r="A90" s="40">
        <f>COUNT(A$84:A89)+1</f>
        <v>3</v>
      </c>
      <c r="B90" s="64" t="s">
        <v>406</v>
      </c>
      <c r="C90" s="89" t="s">
        <v>76</v>
      </c>
      <c r="D90" s="88">
        <v>1</v>
      </c>
      <c r="E90" s="92"/>
      <c r="F90" s="73">
        <f>D90*E90</f>
        <v>0</v>
      </c>
      <c r="G90" s="188"/>
    </row>
    <row r="91" spans="1:7" s="5" customFormat="1" x14ac:dyDescent="0.25">
      <c r="A91" s="40"/>
      <c r="B91" s="64"/>
      <c r="C91" s="89"/>
      <c r="D91" s="88"/>
      <c r="E91" s="92"/>
      <c r="F91" s="73"/>
      <c r="G91" s="188"/>
    </row>
    <row r="92" spans="1:7" s="5" customFormat="1" ht="31.5" x14ac:dyDescent="0.25">
      <c r="A92" s="40">
        <f>COUNT(A$84:A91)+1</f>
        <v>4</v>
      </c>
      <c r="B92" s="64" t="s">
        <v>407</v>
      </c>
      <c r="C92" s="89" t="s">
        <v>76</v>
      </c>
      <c r="D92" s="88">
        <v>1</v>
      </c>
      <c r="E92" s="92"/>
      <c r="F92" s="73">
        <f>D92*E92</f>
        <v>0</v>
      </c>
      <c r="G92" s="188"/>
    </row>
    <row r="93" spans="1:7" s="5" customFormat="1" x14ac:dyDescent="0.25">
      <c r="A93" s="40"/>
      <c r="B93" s="64"/>
      <c r="C93" s="89"/>
      <c r="D93" s="88"/>
      <c r="E93" s="92"/>
      <c r="F93" s="73"/>
      <c r="G93" s="188"/>
    </row>
    <row r="94" spans="1:7" s="5" customFormat="1" x14ac:dyDescent="0.25">
      <c r="A94" s="40">
        <f>COUNT(A$84:A93)+1</f>
        <v>5</v>
      </c>
      <c r="B94" s="64" t="s">
        <v>408</v>
      </c>
      <c r="C94" s="89" t="s">
        <v>76</v>
      </c>
      <c r="D94" s="88">
        <v>5</v>
      </c>
      <c r="E94" s="92"/>
      <c r="F94" s="73">
        <f>D94*E94</f>
        <v>0</v>
      </c>
      <c r="G94" s="188"/>
    </row>
    <row r="95" spans="1:7" s="5" customFormat="1" x14ac:dyDescent="0.25">
      <c r="A95" s="40"/>
      <c r="B95" s="64"/>
      <c r="C95" s="89"/>
      <c r="D95" s="88"/>
      <c r="E95" s="92"/>
      <c r="F95" s="73"/>
      <c r="G95" s="188"/>
    </row>
    <row r="96" spans="1:7" x14ac:dyDescent="0.25">
      <c r="A96" s="39"/>
      <c r="B96" s="21" t="str">
        <f>"UKUPNO - "&amp;TEXT(A84,) &amp;" " &amp;TEXT(B84,)&amp;" (€):"</f>
        <v>UKUPNO - B.4. INSTALACIJA PRIKLJUČNICA I EMP-A (€):</v>
      </c>
      <c r="C96" s="80"/>
      <c r="D96" s="81"/>
      <c r="E96" s="94"/>
      <c r="F96" s="71">
        <f>SUM(F85:F95)</f>
        <v>0</v>
      </c>
    </row>
    <row r="97" spans="1:7" x14ac:dyDescent="0.25">
      <c r="B97" s="20"/>
      <c r="D97" s="79"/>
      <c r="E97" s="91"/>
      <c r="F97" s="71"/>
    </row>
    <row r="98" spans="1:7" x14ac:dyDescent="0.25">
      <c r="B98" s="20"/>
      <c r="E98" s="91"/>
    </row>
    <row r="99" spans="1:7" x14ac:dyDescent="0.25">
      <c r="A99" s="39" t="str">
        <f>TEXT($A$7,)&amp;"5."</f>
        <v>B.5.</v>
      </c>
      <c r="B99" s="21" t="s">
        <v>294</v>
      </c>
      <c r="C99" s="80"/>
      <c r="D99" s="81"/>
      <c r="E99" s="93"/>
      <c r="F99" s="69"/>
    </row>
    <row r="100" spans="1:7" x14ac:dyDescent="0.25">
      <c r="B100" s="20"/>
      <c r="F100" s="71"/>
    </row>
    <row r="101" spans="1:7" s="5" customFormat="1" x14ac:dyDescent="0.25">
      <c r="A101" s="40">
        <f>COUNT(A$99:A100)+1</f>
        <v>1</v>
      </c>
      <c r="B101" s="64" t="s">
        <v>411</v>
      </c>
      <c r="C101" s="89"/>
      <c r="D101" s="88"/>
      <c r="E101" s="92"/>
      <c r="F101" s="73"/>
      <c r="G101" s="188"/>
    </row>
    <row r="102" spans="1:7" s="5" customFormat="1" ht="141.75" x14ac:dyDescent="0.25">
      <c r="A102" s="40"/>
      <c r="B102" s="64" t="s">
        <v>412</v>
      </c>
      <c r="C102" s="89" t="s">
        <v>76</v>
      </c>
      <c r="D102" s="88">
        <v>9</v>
      </c>
      <c r="E102" s="92"/>
      <c r="F102" s="73">
        <f>D102*E102</f>
        <v>0</v>
      </c>
      <c r="G102" s="188"/>
    </row>
    <row r="103" spans="1:7" s="5" customFormat="1" x14ac:dyDescent="0.25">
      <c r="A103" s="40"/>
      <c r="B103" s="64"/>
      <c r="C103" s="89"/>
      <c r="D103" s="88"/>
      <c r="E103" s="92"/>
      <c r="F103" s="73"/>
      <c r="G103" s="188"/>
    </row>
    <row r="104" spans="1:7" s="5" customFormat="1" x14ac:dyDescent="0.25">
      <c r="A104" s="40">
        <f>COUNT(A$99:A103)+1</f>
        <v>2</v>
      </c>
      <c r="B104" s="64" t="s">
        <v>411</v>
      </c>
      <c r="C104" s="89"/>
      <c r="D104" s="88"/>
      <c r="E104" s="92"/>
      <c r="F104" s="73"/>
      <c r="G104" s="188"/>
    </row>
    <row r="105" spans="1:7" s="5" customFormat="1" ht="31.5" x14ac:dyDescent="0.25">
      <c r="A105" s="40"/>
      <c r="B105" s="64" t="s">
        <v>413</v>
      </c>
      <c r="C105" s="89" t="s">
        <v>76</v>
      </c>
      <c r="D105" s="88">
        <v>9</v>
      </c>
      <c r="E105" s="92"/>
      <c r="F105" s="73">
        <f>D105*E105</f>
        <v>0</v>
      </c>
      <c r="G105" s="188"/>
    </row>
    <row r="106" spans="1:7" s="5" customFormat="1" x14ac:dyDescent="0.25">
      <c r="A106" s="40"/>
      <c r="B106" s="64"/>
      <c r="C106" s="89"/>
      <c r="D106" s="88"/>
      <c r="E106" s="92"/>
      <c r="F106" s="73"/>
      <c r="G106" s="188"/>
    </row>
    <row r="107" spans="1:7" s="5" customFormat="1" x14ac:dyDescent="0.25">
      <c r="A107" s="40">
        <f>COUNT(A$99:A106)+1</f>
        <v>3</v>
      </c>
      <c r="B107" s="64" t="s">
        <v>411</v>
      </c>
      <c r="C107" s="89"/>
      <c r="D107" s="88"/>
      <c r="E107" s="92"/>
      <c r="F107" s="73"/>
      <c r="G107" s="188"/>
    </row>
    <row r="108" spans="1:7" s="5" customFormat="1" ht="31.5" x14ac:dyDescent="0.25">
      <c r="A108" s="40"/>
      <c r="B108" s="64" t="s">
        <v>414</v>
      </c>
      <c r="C108" s="89" t="s">
        <v>76</v>
      </c>
      <c r="D108" s="88">
        <v>1</v>
      </c>
      <c r="E108" s="92"/>
      <c r="F108" s="73">
        <f>D108*E108</f>
        <v>0</v>
      </c>
      <c r="G108" s="188"/>
    </row>
    <row r="109" spans="1:7" s="5" customFormat="1" x14ac:dyDescent="0.25">
      <c r="A109" s="40"/>
      <c r="B109" s="64"/>
      <c r="C109" s="89"/>
      <c r="D109" s="88"/>
      <c r="E109" s="92"/>
      <c r="F109" s="73"/>
      <c r="G109" s="188"/>
    </row>
    <row r="110" spans="1:7" s="5" customFormat="1" x14ac:dyDescent="0.25">
      <c r="A110" s="40">
        <f>COUNT(A$99:A109)+1</f>
        <v>4</v>
      </c>
      <c r="B110" s="64" t="s">
        <v>411</v>
      </c>
      <c r="C110" s="89"/>
      <c r="D110" s="88"/>
      <c r="E110" s="92"/>
      <c r="F110" s="73"/>
      <c r="G110" s="188"/>
    </row>
    <row r="111" spans="1:7" s="5" customFormat="1" ht="31.5" x14ac:dyDescent="0.25">
      <c r="A111" s="40"/>
      <c r="B111" s="64" t="s">
        <v>415</v>
      </c>
      <c r="C111" s="89" t="s">
        <v>76</v>
      </c>
      <c r="D111" s="88">
        <v>2</v>
      </c>
      <c r="E111" s="92"/>
      <c r="F111" s="73">
        <f>D111*E111</f>
        <v>0</v>
      </c>
      <c r="G111" s="188"/>
    </row>
    <row r="112" spans="1:7" s="5" customFormat="1" x14ac:dyDescent="0.25">
      <c r="A112" s="40"/>
      <c r="B112" s="64"/>
      <c r="C112" s="89"/>
      <c r="D112" s="88"/>
      <c r="E112" s="92"/>
      <c r="F112" s="73"/>
      <c r="G112" s="188"/>
    </row>
    <row r="113" spans="1:7" s="5" customFormat="1" ht="31.5" x14ac:dyDescent="0.25">
      <c r="A113" s="40">
        <f>COUNT(A$99:A112)+1</f>
        <v>5</v>
      </c>
      <c r="B113" s="64" t="s">
        <v>416</v>
      </c>
      <c r="C113" s="89" t="s">
        <v>76</v>
      </c>
      <c r="D113" s="88">
        <v>1</v>
      </c>
      <c r="E113" s="92"/>
      <c r="F113" s="73">
        <f>D113*E113</f>
        <v>0</v>
      </c>
      <c r="G113" s="188"/>
    </row>
    <row r="114" spans="1:7" s="5" customFormat="1" x14ac:dyDescent="0.25">
      <c r="A114" s="40"/>
      <c r="B114" s="64"/>
      <c r="C114" s="89"/>
      <c r="D114" s="88"/>
      <c r="E114" s="92"/>
      <c r="F114" s="73"/>
      <c r="G114" s="188"/>
    </row>
    <row r="115" spans="1:7" s="5" customFormat="1" ht="78.75" x14ac:dyDescent="0.25">
      <c r="A115" s="40">
        <f>COUNT(A$99:A114)+1</f>
        <v>6</v>
      </c>
      <c r="B115" s="64" t="s">
        <v>417</v>
      </c>
      <c r="C115" s="89" t="s">
        <v>76</v>
      </c>
      <c r="D115" s="88">
        <v>1</v>
      </c>
      <c r="E115" s="92"/>
      <c r="F115" s="73">
        <f>D115*E115</f>
        <v>0</v>
      </c>
      <c r="G115" s="188"/>
    </row>
    <row r="116" spans="1:7" s="5" customFormat="1" x14ac:dyDescent="0.25">
      <c r="A116" s="40"/>
      <c r="B116" s="64"/>
      <c r="C116" s="89"/>
      <c r="D116" s="88"/>
      <c r="E116" s="92"/>
      <c r="F116" s="73"/>
      <c r="G116" s="188"/>
    </row>
    <row r="117" spans="1:7" s="5" customFormat="1" ht="78.75" x14ac:dyDescent="0.25">
      <c r="A117" s="40">
        <f>COUNT(A$99:A116)+1</f>
        <v>7</v>
      </c>
      <c r="B117" s="64" t="s">
        <v>418</v>
      </c>
      <c r="C117" s="89" t="s">
        <v>76</v>
      </c>
      <c r="D117" s="88">
        <v>1</v>
      </c>
      <c r="E117" s="92"/>
      <c r="F117" s="73">
        <f>D117*E117</f>
        <v>0</v>
      </c>
      <c r="G117" s="188"/>
    </row>
    <row r="118" spans="1:7" s="5" customFormat="1" x14ac:dyDescent="0.25">
      <c r="A118" s="40"/>
      <c r="B118" s="64"/>
      <c r="C118" s="89"/>
      <c r="D118" s="88"/>
      <c r="E118" s="92"/>
      <c r="F118" s="73"/>
      <c r="G118" s="188"/>
    </row>
    <row r="119" spans="1:7" s="5" customFormat="1" ht="110.25" x14ac:dyDescent="0.25">
      <c r="A119" s="40">
        <f>COUNT(A$99:A118)+1</f>
        <v>8</v>
      </c>
      <c r="B119" s="64" t="s">
        <v>419</v>
      </c>
      <c r="C119" s="89" t="s">
        <v>76</v>
      </c>
      <c r="D119" s="88">
        <v>1</v>
      </c>
      <c r="E119" s="92"/>
      <c r="F119" s="73">
        <f>D119*E119</f>
        <v>0</v>
      </c>
      <c r="G119" s="188"/>
    </row>
    <row r="120" spans="1:7" s="5" customFormat="1" x14ac:dyDescent="0.25">
      <c r="A120" s="40"/>
      <c r="B120" s="64"/>
      <c r="C120" s="89"/>
      <c r="D120" s="88"/>
      <c r="E120" s="92"/>
      <c r="F120" s="73"/>
      <c r="G120" s="188"/>
    </row>
    <row r="121" spans="1:7" s="5" customFormat="1" x14ac:dyDescent="0.25">
      <c r="A121" s="40">
        <f>COUNT(A$99:A120)+1</f>
        <v>9</v>
      </c>
      <c r="B121" s="64" t="s">
        <v>408</v>
      </c>
      <c r="C121" s="89" t="s">
        <v>76</v>
      </c>
      <c r="D121" s="88">
        <v>5</v>
      </c>
      <c r="E121" s="92"/>
      <c r="F121" s="73">
        <f>D121*E121</f>
        <v>0</v>
      </c>
      <c r="G121" s="188"/>
    </row>
    <row r="122" spans="1:7" s="5" customFormat="1" x14ac:dyDescent="0.25">
      <c r="A122" s="40"/>
      <c r="B122" s="64"/>
      <c r="C122" s="89"/>
      <c r="D122" s="88"/>
      <c r="E122" s="92"/>
      <c r="F122" s="73"/>
      <c r="G122" s="188"/>
    </row>
    <row r="123" spans="1:7" x14ac:dyDescent="0.25">
      <c r="A123" s="39"/>
      <c r="B123" s="21" t="str">
        <f>"UKUPNO - "&amp;TEXT(A99,) &amp;" " &amp;TEXT(B99,)&amp;" (€):"</f>
        <v>UKUPNO - B.5. INSTALACIJA ELEKTRIČNE RASVJETE (€):</v>
      </c>
      <c r="C123" s="80"/>
      <c r="D123" s="81"/>
      <c r="E123" s="94"/>
      <c r="F123" s="71">
        <f>SUM(F100:F122)</f>
        <v>0</v>
      </c>
    </row>
    <row r="124" spans="1:7" x14ac:dyDescent="0.25">
      <c r="B124" s="20"/>
      <c r="D124" s="79"/>
      <c r="E124" s="91"/>
      <c r="F124" s="71"/>
    </row>
    <row r="125" spans="1:7" x14ac:dyDescent="0.25">
      <c r="B125" s="20"/>
      <c r="E125" s="91"/>
    </row>
    <row r="126" spans="1:7" x14ac:dyDescent="0.25">
      <c r="A126" s="39" t="str">
        <f>TEXT($A$7,)&amp;"6."</f>
        <v>B.6.</v>
      </c>
      <c r="B126" s="21" t="s">
        <v>295</v>
      </c>
      <c r="C126" s="80"/>
      <c r="D126" s="81"/>
      <c r="E126" s="93"/>
      <c r="F126" s="69"/>
    </row>
    <row r="127" spans="1:7" x14ac:dyDescent="0.25">
      <c r="B127" s="20"/>
      <c r="F127" s="71"/>
    </row>
    <row r="128" spans="1:7" s="5" customFormat="1" x14ac:dyDescent="0.25">
      <c r="A128" s="40">
        <f>COUNT(A$126:A127)+1</f>
        <v>1</v>
      </c>
      <c r="B128" s="64" t="s">
        <v>420</v>
      </c>
      <c r="C128" s="89"/>
      <c r="D128" s="88"/>
      <c r="E128" s="92"/>
      <c r="F128" s="73"/>
      <c r="G128" s="188"/>
    </row>
    <row r="129" spans="1:7" s="5" customFormat="1" x14ac:dyDescent="0.25">
      <c r="A129" s="40" t="s">
        <v>85</v>
      </c>
      <c r="B129" s="64" t="s">
        <v>421</v>
      </c>
      <c r="C129" s="89" t="s">
        <v>76</v>
      </c>
      <c r="D129" s="88">
        <v>1</v>
      </c>
      <c r="E129" s="92"/>
      <c r="F129" s="73">
        <f>D129*E129</f>
        <v>0</v>
      </c>
      <c r="G129" s="188"/>
    </row>
    <row r="130" spans="1:7" s="5" customFormat="1" ht="31.5" x14ac:dyDescent="0.25">
      <c r="A130" s="40" t="str">
        <f t="shared" ref="A130:A136" si="13">CHAR(CODE(A129)+1)&amp;")"</f>
        <v>b)</v>
      </c>
      <c r="B130" s="64" t="s">
        <v>422</v>
      </c>
      <c r="C130" s="89" t="s">
        <v>76</v>
      </c>
      <c r="D130" s="88">
        <v>1</v>
      </c>
      <c r="E130" s="92"/>
      <c r="F130" s="73">
        <f t="shared" ref="F130:F136" si="14">D130*E130</f>
        <v>0</v>
      </c>
      <c r="G130" s="188"/>
    </row>
    <row r="131" spans="1:7" s="5" customFormat="1" x14ac:dyDescent="0.25">
      <c r="A131" s="40" t="str">
        <f t="shared" si="13"/>
        <v>c)</v>
      </c>
      <c r="B131" s="64" t="s">
        <v>423</v>
      </c>
      <c r="C131" s="89" t="s">
        <v>76</v>
      </c>
      <c r="D131" s="88">
        <v>1</v>
      </c>
      <c r="E131" s="92"/>
      <c r="F131" s="73">
        <f t="shared" si="14"/>
        <v>0</v>
      </c>
      <c r="G131" s="188"/>
    </row>
    <row r="132" spans="1:7" s="5" customFormat="1" x14ac:dyDescent="0.25">
      <c r="A132" s="40" t="str">
        <f t="shared" si="13"/>
        <v>d)</v>
      </c>
      <c r="B132" s="64" t="s">
        <v>424</v>
      </c>
      <c r="C132" s="89" t="s">
        <v>76</v>
      </c>
      <c r="D132" s="88">
        <v>1</v>
      </c>
      <c r="E132" s="92"/>
      <c r="F132" s="73">
        <f t="shared" si="14"/>
        <v>0</v>
      </c>
      <c r="G132" s="188"/>
    </row>
    <row r="133" spans="1:7" s="5" customFormat="1" ht="31.5" x14ac:dyDescent="0.25">
      <c r="A133" s="40" t="str">
        <f t="shared" si="13"/>
        <v>e)</v>
      </c>
      <c r="B133" s="64" t="s">
        <v>425</v>
      </c>
      <c r="C133" s="89" t="s">
        <v>76</v>
      </c>
      <c r="D133" s="88">
        <v>1</v>
      </c>
      <c r="E133" s="92"/>
      <c r="F133" s="73">
        <f t="shared" si="14"/>
        <v>0</v>
      </c>
      <c r="G133" s="188"/>
    </row>
    <row r="134" spans="1:7" s="5" customFormat="1" x14ac:dyDescent="0.25">
      <c r="A134" s="40" t="str">
        <f t="shared" si="13"/>
        <v>f)</v>
      </c>
      <c r="B134" s="64" t="s">
        <v>426</v>
      </c>
      <c r="C134" s="89" t="s">
        <v>76</v>
      </c>
      <c r="D134" s="88">
        <v>1</v>
      </c>
      <c r="E134" s="92"/>
      <c r="F134" s="73">
        <f t="shared" si="14"/>
        <v>0</v>
      </c>
      <c r="G134" s="188"/>
    </row>
    <row r="135" spans="1:7" s="5" customFormat="1" x14ac:dyDescent="0.25">
      <c r="A135" s="40" t="str">
        <f t="shared" si="13"/>
        <v>g)</v>
      </c>
      <c r="B135" s="64" t="s">
        <v>427</v>
      </c>
      <c r="C135" s="89" t="s">
        <v>76</v>
      </c>
      <c r="D135" s="88">
        <v>1</v>
      </c>
      <c r="E135" s="92"/>
      <c r="F135" s="73">
        <f t="shared" si="14"/>
        <v>0</v>
      </c>
      <c r="G135" s="188"/>
    </row>
    <row r="136" spans="1:7" s="5" customFormat="1" ht="31.5" x14ac:dyDescent="0.25">
      <c r="A136" s="40" t="str">
        <f t="shared" si="13"/>
        <v>h)</v>
      </c>
      <c r="B136" s="64" t="s">
        <v>428</v>
      </c>
      <c r="C136" s="89" t="s">
        <v>76</v>
      </c>
      <c r="D136" s="88">
        <v>1</v>
      </c>
      <c r="E136" s="92"/>
      <c r="F136" s="73">
        <f t="shared" si="14"/>
        <v>0</v>
      </c>
      <c r="G136" s="188"/>
    </row>
    <row r="137" spans="1:7" s="5" customFormat="1" x14ac:dyDescent="0.25">
      <c r="A137" s="40"/>
      <c r="B137" s="64"/>
      <c r="C137" s="89"/>
      <c r="D137" s="88"/>
      <c r="E137" s="92"/>
      <c r="F137" s="73"/>
      <c r="G137" s="188"/>
    </row>
    <row r="138" spans="1:7" x14ac:dyDescent="0.25">
      <c r="A138" s="39"/>
      <c r="B138" s="21" t="str">
        <f>"UKUPNO - "&amp;TEXT(A126,) &amp;" " &amp;TEXT(B126,)&amp;" (€):"</f>
        <v>UKUPNO - B.6. ISPITIVANJE I IZDAVANJE ATESTA (€):</v>
      </c>
      <c r="C138" s="80"/>
      <c r="D138" s="81"/>
      <c r="E138" s="94"/>
      <c r="F138" s="71">
        <f>SUM(F127:F137)</f>
        <v>0</v>
      </c>
    </row>
    <row r="139" spans="1:7" x14ac:dyDescent="0.25">
      <c r="B139" s="20"/>
      <c r="D139" s="79"/>
      <c r="E139" s="91"/>
      <c r="F139" s="71"/>
    </row>
    <row r="140" spans="1:7" x14ac:dyDescent="0.25">
      <c r="B140" s="20"/>
      <c r="E140" s="91"/>
    </row>
    <row r="141" spans="1:7" x14ac:dyDescent="0.25">
      <c r="A141" s="39" t="str">
        <f>TEXT($A$7,)&amp;"7."</f>
        <v>B.7.</v>
      </c>
      <c r="B141" s="21" t="s">
        <v>296</v>
      </c>
      <c r="C141" s="80"/>
      <c r="D141" s="81"/>
      <c r="E141" s="93"/>
      <c r="F141" s="69"/>
    </row>
    <row r="142" spans="1:7" x14ac:dyDescent="0.25">
      <c r="B142" s="20"/>
      <c r="F142" s="71"/>
    </row>
    <row r="143" spans="1:7" s="5" customFormat="1" x14ac:dyDescent="0.25">
      <c r="A143" s="40">
        <f>COUNT(A$141:A142)+1</f>
        <v>1</v>
      </c>
      <c r="B143" s="64" t="s">
        <v>299</v>
      </c>
      <c r="C143" s="89" t="s">
        <v>80</v>
      </c>
      <c r="D143" s="88">
        <v>1</v>
      </c>
      <c r="E143" s="92"/>
      <c r="F143" s="73">
        <f>D143*E143</f>
        <v>0</v>
      </c>
      <c r="G143" s="188"/>
    </row>
    <row r="144" spans="1:7" s="5" customFormat="1" x14ac:dyDescent="0.25">
      <c r="A144" s="40"/>
      <c r="B144" s="64"/>
      <c r="C144" s="89"/>
      <c r="D144" s="88"/>
      <c r="E144" s="92"/>
      <c r="F144" s="73"/>
      <c r="G144" s="188"/>
    </row>
    <row r="145" spans="1:7" x14ac:dyDescent="0.25">
      <c r="A145" s="39"/>
      <c r="B145" s="21" t="str">
        <f>"UKUPNO - "&amp;TEXT(A141,) &amp;" " &amp;TEXT(B141,)&amp;" (€):"</f>
        <v>UKUPNO - B.7. OSTALI RADOVI (€):</v>
      </c>
      <c r="C145" s="80"/>
      <c r="D145" s="81"/>
      <c r="E145" s="94"/>
      <c r="F145" s="71">
        <f>SUM(F142:F144)</f>
        <v>0</v>
      </c>
    </row>
    <row r="146" spans="1:7" x14ac:dyDescent="0.25">
      <c r="B146" s="20"/>
      <c r="D146" s="79"/>
      <c r="E146" s="91"/>
      <c r="F146" s="71"/>
    </row>
    <row r="147" spans="1:7" x14ac:dyDescent="0.25">
      <c r="B147" s="20"/>
      <c r="E147" s="91"/>
    </row>
    <row r="148" spans="1:7" x14ac:dyDescent="0.25">
      <c r="A148" s="39" t="str">
        <f>TEXT($A$7,)&amp;"8."</f>
        <v>B.8.</v>
      </c>
      <c r="B148" s="21" t="s">
        <v>297</v>
      </c>
      <c r="C148" s="80"/>
      <c r="D148" s="81"/>
      <c r="E148" s="93"/>
      <c r="F148" s="69"/>
    </row>
    <row r="149" spans="1:7" x14ac:dyDescent="0.25">
      <c r="B149" s="20"/>
      <c r="F149" s="71"/>
    </row>
    <row r="150" spans="1:7" s="5" customFormat="1" x14ac:dyDescent="0.25">
      <c r="A150" s="40">
        <f>COUNT(A$148:A149)+1</f>
        <v>1</v>
      </c>
      <c r="B150" s="64" t="s">
        <v>429</v>
      </c>
      <c r="C150" s="89"/>
      <c r="D150" s="88"/>
      <c r="E150" s="92"/>
      <c r="F150" s="73"/>
      <c r="G150" s="188"/>
    </row>
    <row r="151" spans="1:7" s="5" customFormat="1" x14ac:dyDescent="0.25">
      <c r="A151" s="40"/>
      <c r="B151" s="64" t="s">
        <v>430</v>
      </c>
      <c r="C151" s="89" t="s">
        <v>75</v>
      </c>
      <c r="D151" s="88">
        <v>100</v>
      </c>
      <c r="E151" s="92"/>
      <c r="F151" s="73">
        <f>D151*E151</f>
        <v>0</v>
      </c>
      <c r="G151" s="188"/>
    </row>
    <row r="152" spans="1:7" s="5" customFormat="1" x14ac:dyDescent="0.25">
      <c r="A152" s="40"/>
      <c r="B152" s="64"/>
      <c r="C152" s="89"/>
      <c r="D152" s="88"/>
      <c r="E152" s="92"/>
      <c r="F152" s="73"/>
      <c r="G152" s="188"/>
    </row>
    <row r="153" spans="1:7" s="5" customFormat="1" x14ac:dyDescent="0.25">
      <c r="A153" s="40">
        <f>COUNT(A$148:A152)+1</f>
        <v>2</v>
      </c>
      <c r="B153" s="64" t="s">
        <v>431</v>
      </c>
      <c r="C153" s="89"/>
      <c r="D153" s="88"/>
      <c r="E153" s="92"/>
      <c r="F153" s="73"/>
      <c r="G153" s="188"/>
    </row>
    <row r="154" spans="1:7" s="5" customFormat="1" x14ac:dyDescent="0.25">
      <c r="A154" s="40" t="s">
        <v>85</v>
      </c>
      <c r="B154" s="64" t="s">
        <v>432</v>
      </c>
      <c r="C154" s="89" t="s">
        <v>75</v>
      </c>
      <c r="D154" s="88">
        <v>50</v>
      </c>
      <c r="E154" s="92"/>
      <c r="F154" s="73">
        <f t="shared" ref="F154:F155" si="15">D154*E154</f>
        <v>0</v>
      </c>
      <c r="G154" s="188"/>
    </row>
    <row r="155" spans="1:7" s="5" customFormat="1" x14ac:dyDescent="0.25">
      <c r="A155" s="40" t="str">
        <f t="shared" ref="A155" si="16">CHAR(CODE(A154)+1)&amp;")"</f>
        <v>b)</v>
      </c>
      <c r="B155" s="64" t="s">
        <v>400</v>
      </c>
      <c r="C155" s="89" t="s">
        <v>75</v>
      </c>
      <c r="D155" s="88">
        <v>20</v>
      </c>
      <c r="E155" s="92"/>
      <c r="F155" s="73">
        <f t="shared" si="15"/>
        <v>0</v>
      </c>
      <c r="G155" s="188"/>
    </row>
    <row r="156" spans="1:7" s="5" customFormat="1" x14ac:dyDescent="0.25">
      <c r="A156" s="40"/>
      <c r="B156" s="64"/>
      <c r="C156" s="89"/>
      <c r="D156" s="88"/>
      <c r="E156" s="92"/>
      <c r="F156" s="73"/>
      <c r="G156" s="188"/>
    </row>
    <row r="157" spans="1:7" s="5" customFormat="1" ht="63" x14ac:dyDescent="0.25">
      <c r="A157" s="40">
        <f>COUNT(A$148:A156)+1</f>
        <v>3</v>
      </c>
      <c r="B157" s="64" t="s">
        <v>433</v>
      </c>
      <c r="C157" s="89" t="s">
        <v>76</v>
      </c>
      <c r="D157" s="88">
        <v>2</v>
      </c>
      <c r="E157" s="92"/>
      <c r="F157" s="73">
        <f>D157*E157</f>
        <v>0</v>
      </c>
      <c r="G157" s="188"/>
    </row>
    <row r="158" spans="1:7" s="5" customFormat="1" x14ac:dyDescent="0.25">
      <c r="A158" s="40"/>
      <c r="B158" s="64"/>
      <c r="C158" s="89"/>
      <c r="D158" s="88"/>
      <c r="E158" s="92"/>
      <c r="F158" s="73"/>
      <c r="G158" s="188"/>
    </row>
    <row r="159" spans="1:7" s="5" customFormat="1" x14ac:dyDescent="0.25">
      <c r="A159" s="40">
        <f>COUNT(A$148:A158)+1</f>
        <v>4</v>
      </c>
      <c r="B159" s="64" t="s">
        <v>434</v>
      </c>
      <c r="C159" s="89" t="s">
        <v>80</v>
      </c>
      <c r="D159" s="88">
        <v>1</v>
      </c>
      <c r="E159" s="92"/>
      <c r="F159" s="73">
        <f>D159*E159</f>
        <v>0</v>
      </c>
      <c r="G159" s="188"/>
    </row>
    <row r="160" spans="1:7" s="5" customFormat="1" x14ac:dyDescent="0.25">
      <c r="A160" s="40"/>
      <c r="B160" s="64"/>
      <c r="C160" s="89"/>
      <c r="D160" s="88"/>
      <c r="E160" s="92"/>
      <c r="F160" s="73"/>
      <c r="G160" s="188"/>
    </row>
    <row r="161" spans="1:7" s="5" customFormat="1" ht="31.5" x14ac:dyDescent="0.25">
      <c r="A161" s="40">
        <f>COUNT(A$148:A160)+1</f>
        <v>5</v>
      </c>
      <c r="B161" s="64" t="s">
        <v>435</v>
      </c>
      <c r="C161" s="89"/>
      <c r="D161" s="88"/>
      <c r="E161" s="92"/>
      <c r="F161" s="73"/>
      <c r="G161" s="188"/>
    </row>
    <row r="162" spans="1:7" s="5" customFormat="1" x14ac:dyDescent="0.25">
      <c r="A162" s="40" t="s">
        <v>85</v>
      </c>
      <c r="B162" s="64" t="s">
        <v>436</v>
      </c>
      <c r="C162" s="89" t="s">
        <v>76</v>
      </c>
      <c r="D162" s="88">
        <v>2</v>
      </c>
      <c r="E162" s="92"/>
      <c r="F162" s="73">
        <f t="shared" ref="F162:F163" si="17">D162*E162</f>
        <v>0</v>
      </c>
      <c r="G162" s="188"/>
    </row>
    <row r="163" spans="1:7" s="5" customFormat="1" x14ac:dyDescent="0.25">
      <c r="A163" s="40" t="str">
        <f t="shared" ref="A163" si="18">CHAR(CODE(A162)+1)&amp;")"</f>
        <v>b)</v>
      </c>
      <c r="B163" s="64" t="s">
        <v>437</v>
      </c>
      <c r="C163" s="89" t="s">
        <v>76</v>
      </c>
      <c r="D163" s="88">
        <v>8</v>
      </c>
      <c r="E163" s="92"/>
      <c r="F163" s="73">
        <f t="shared" si="17"/>
        <v>0</v>
      </c>
      <c r="G163" s="188"/>
    </row>
    <row r="164" spans="1:7" s="5" customFormat="1" x14ac:dyDescent="0.25">
      <c r="A164" s="40"/>
      <c r="B164" s="64"/>
      <c r="C164" s="89"/>
      <c r="D164" s="88"/>
      <c r="E164" s="92"/>
      <c r="F164" s="73"/>
      <c r="G164" s="188"/>
    </row>
    <row r="165" spans="1:7" s="5" customFormat="1" ht="31.5" x14ac:dyDescent="0.25">
      <c r="A165" s="40">
        <f>COUNT(A$148:A164)+1</f>
        <v>6</v>
      </c>
      <c r="B165" s="64" t="s">
        <v>438</v>
      </c>
      <c r="C165" s="89" t="s">
        <v>80</v>
      </c>
      <c r="D165" s="88">
        <v>1</v>
      </c>
      <c r="E165" s="92"/>
      <c r="F165" s="73">
        <f>D165*E165</f>
        <v>0</v>
      </c>
      <c r="G165" s="188"/>
    </row>
    <row r="166" spans="1:7" s="5" customFormat="1" x14ac:dyDescent="0.25">
      <c r="A166" s="40"/>
      <c r="B166" s="64"/>
      <c r="C166" s="89"/>
      <c r="D166" s="88"/>
      <c r="E166" s="92"/>
      <c r="F166" s="73"/>
      <c r="G166" s="188"/>
    </row>
    <row r="167" spans="1:7" ht="31.5" x14ac:dyDescent="0.25">
      <c r="A167" s="39"/>
      <c r="B167" s="21" t="str">
        <f>"UKUPNO - "&amp;TEXT(A148,) &amp;" " &amp;TEXT(B148,)&amp;" (€):"</f>
        <v>UKUPNO - B.8. INSTALACIJA RAČUNALNE I TELEFONSKE MREŽE (€):</v>
      </c>
      <c r="C167" s="80"/>
      <c r="D167" s="81"/>
      <c r="E167" s="94"/>
      <c r="F167" s="71">
        <f>SUM(F149:F166)</f>
        <v>0</v>
      </c>
    </row>
    <row r="168" spans="1:7" x14ac:dyDescent="0.25">
      <c r="B168" s="20"/>
      <c r="D168" s="79"/>
      <c r="E168" s="91"/>
      <c r="F168" s="71"/>
    </row>
    <row r="169" spans="1:7" x14ac:dyDescent="0.25">
      <c r="B169" s="20"/>
      <c r="E169" s="91"/>
    </row>
    <row r="170" spans="1:7" x14ac:dyDescent="0.25">
      <c r="A170" s="39" t="str">
        <f>TEXT($A$7,)&amp;"9."</f>
        <v>B.9.</v>
      </c>
      <c r="B170" s="21" t="s">
        <v>298</v>
      </c>
      <c r="C170" s="80"/>
      <c r="D170" s="81"/>
      <c r="E170" s="93"/>
      <c r="F170" s="69"/>
    </row>
    <row r="171" spans="1:7" x14ac:dyDescent="0.25">
      <c r="B171" s="20"/>
      <c r="F171" s="71"/>
    </row>
    <row r="172" spans="1:7" s="5" customFormat="1" ht="47.25" x14ac:dyDescent="0.25">
      <c r="A172" s="40">
        <f>COUNT(A$170:A171)+1</f>
        <v>1</v>
      </c>
      <c r="B172" s="64" t="s">
        <v>439</v>
      </c>
      <c r="C172" s="89" t="s">
        <v>76</v>
      </c>
      <c r="D172" s="88">
        <v>1</v>
      </c>
      <c r="E172" s="92"/>
      <c r="F172" s="73">
        <f>D172*E172</f>
        <v>0</v>
      </c>
      <c r="G172" s="188"/>
    </row>
    <row r="173" spans="1:7" s="5" customFormat="1" x14ac:dyDescent="0.25">
      <c r="A173" s="40"/>
      <c r="B173" s="64"/>
      <c r="C173" s="89"/>
      <c r="D173" s="88"/>
      <c r="E173" s="92"/>
      <c r="F173" s="73"/>
      <c r="G173" s="188"/>
    </row>
    <row r="174" spans="1:7" s="5" customFormat="1" ht="47.25" x14ac:dyDescent="0.25">
      <c r="A174" s="40">
        <f>COUNT(A$170:A173)+1</f>
        <v>2</v>
      </c>
      <c r="B174" s="64" t="s">
        <v>440</v>
      </c>
      <c r="C174" s="89" t="s">
        <v>76</v>
      </c>
      <c r="D174" s="88">
        <v>2</v>
      </c>
      <c r="E174" s="92"/>
      <c r="F174" s="73">
        <f>D174*E174</f>
        <v>0</v>
      </c>
      <c r="G174" s="188"/>
    </row>
    <row r="175" spans="1:7" s="5" customFormat="1" x14ac:dyDescent="0.25">
      <c r="A175" s="40"/>
      <c r="B175" s="64"/>
      <c r="C175" s="89"/>
      <c r="D175" s="88"/>
      <c r="E175" s="92"/>
      <c r="F175" s="73"/>
      <c r="G175" s="188"/>
    </row>
    <row r="176" spans="1:7" s="5" customFormat="1" ht="47.25" x14ac:dyDescent="0.25">
      <c r="A176" s="40">
        <f>COUNT(A$170:A175)+1</f>
        <v>3</v>
      </c>
      <c r="B176" s="64" t="s">
        <v>441</v>
      </c>
      <c r="C176" s="89" t="s">
        <v>76</v>
      </c>
      <c r="D176" s="88">
        <v>2</v>
      </c>
      <c r="E176" s="92"/>
      <c r="F176" s="73">
        <f>D176*E176</f>
        <v>0</v>
      </c>
      <c r="G176" s="188"/>
    </row>
    <row r="177" spans="1:7" s="5" customFormat="1" x14ac:dyDescent="0.25">
      <c r="A177" s="40"/>
      <c r="B177" s="64"/>
      <c r="C177" s="89"/>
      <c r="D177" s="88"/>
      <c r="E177" s="92"/>
      <c r="F177" s="73"/>
      <c r="G177" s="188"/>
    </row>
    <row r="178" spans="1:7" s="5" customFormat="1" ht="47.25" x14ac:dyDescent="0.25">
      <c r="A178" s="40">
        <f>COUNT(A$170:A177)+1</f>
        <v>4</v>
      </c>
      <c r="B178" s="64" t="s">
        <v>442</v>
      </c>
      <c r="C178" s="89" t="s">
        <v>76</v>
      </c>
      <c r="D178" s="88">
        <v>1</v>
      </c>
      <c r="E178" s="92"/>
      <c r="F178" s="73">
        <f>D178*E178</f>
        <v>0</v>
      </c>
      <c r="G178" s="188"/>
    </row>
    <row r="179" spans="1:7" s="5" customFormat="1" x14ac:dyDescent="0.25">
      <c r="A179" s="40"/>
      <c r="B179" s="64"/>
      <c r="C179" s="89"/>
      <c r="D179" s="88"/>
      <c r="E179" s="92"/>
      <c r="F179" s="73"/>
      <c r="G179" s="188"/>
    </row>
    <row r="180" spans="1:7" s="5" customFormat="1" ht="31.5" x14ac:dyDescent="0.25">
      <c r="A180" s="40">
        <f>COUNT(A$170:A179)+1</f>
        <v>5</v>
      </c>
      <c r="B180" s="64" t="s">
        <v>443</v>
      </c>
      <c r="C180" s="89" t="s">
        <v>76</v>
      </c>
      <c r="D180" s="88">
        <v>4</v>
      </c>
      <c r="E180" s="92"/>
      <c r="F180" s="73">
        <f>D180*E180</f>
        <v>0</v>
      </c>
      <c r="G180" s="188"/>
    </row>
    <row r="181" spans="1:7" s="5" customFormat="1" x14ac:dyDescent="0.25">
      <c r="A181" s="40"/>
      <c r="B181" s="64"/>
      <c r="C181" s="89"/>
      <c r="D181" s="88"/>
      <c r="E181" s="92"/>
      <c r="F181" s="73"/>
      <c r="G181" s="188"/>
    </row>
    <row r="182" spans="1:7" s="5" customFormat="1" x14ac:dyDescent="0.25">
      <c r="A182" s="40">
        <f>COUNT(A$170:A181)+1</f>
        <v>6</v>
      </c>
      <c r="B182" s="64" t="s">
        <v>444</v>
      </c>
      <c r="C182" s="89" t="s">
        <v>75</v>
      </c>
      <c r="D182" s="88">
        <v>50</v>
      </c>
      <c r="E182" s="92"/>
      <c r="F182" s="73">
        <f>D182*E182</f>
        <v>0</v>
      </c>
      <c r="G182" s="188"/>
    </row>
    <row r="183" spans="1:7" s="5" customFormat="1" x14ac:dyDescent="0.25">
      <c r="A183" s="40"/>
      <c r="B183" s="64"/>
      <c r="C183" s="89"/>
      <c r="D183" s="88"/>
      <c r="E183" s="92"/>
      <c r="F183" s="73"/>
      <c r="G183" s="188"/>
    </row>
    <row r="184" spans="1:7" s="5" customFormat="1" ht="31.5" x14ac:dyDescent="0.25">
      <c r="A184" s="40">
        <f>COUNT(A$170:A183)+1</f>
        <v>7</v>
      </c>
      <c r="B184" s="64" t="s">
        <v>445</v>
      </c>
      <c r="C184" s="89" t="s">
        <v>75</v>
      </c>
      <c r="D184" s="88">
        <v>40</v>
      </c>
      <c r="E184" s="92"/>
      <c r="F184" s="73">
        <f>D184*E184</f>
        <v>0</v>
      </c>
      <c r="G184" s="188"/>
    </row>
    <row r="185" spans="1:7" s="5" customFormat="1" x14ac:dyDescent="0.25">
      <c r="A185" s="40"/>
      <c r="B185" s="64"/>
      <c r="C185" s="89"/>
      <c r="D185" s="88"/>
      <c r="E185" s="92"/>
      <c r="F185" s="73"/>
      <c r="G185" s="188"/>
    </row>
    <row r="186" spans="1:7" s="5" customFormat="1" x14ac:dyDescent="0.25">
      <c r="A186" s="40">
        <f>COUNT(A$170:A185)+1</f>
        <v>8</v>
      </c>
      <c r="B186" s="64" t="s">
        <v>446</v>
      </c>
      <c r="C186" s="89" t="s">
        <v>80</v>
      </c>
      <c r="D186" s="88">
        <v>1</v>
      </c>
      <c r="E186" s="92"/>
      <c r="F186" s="73">
        <f>D186*E186</f>
        <v>0</v>
      </c>
      <c r="G186" s="188"/>
    </row>
    <row r="187" spans="1:7" s="5" customFormat="1" x14ac:dyDescent="0.25">
      <c r="A187" s="40"/>
      <c r="B187" s="64"/>
      <c r="C187" s="89"/>
      <c r="D187" s="88"/>
      <c r="E187" s="92"/>
      <c r="F187" s="73"/>
      <c r="G187" s="188"/>
    </row>
    <row r="188" spans="1:7" s="5" customFormat="1" x14ac:dyDescent="0.25">
      <c r="A188" s="40">
        <f>COUNT(A$170:A187)+1</f>
        <v>9</v>
      </c>
      <c r="B188" s="64" t="s">
        <v>447</v>
      </c>
      <c r="C188" s="89" t="s">
        <v>80</v>
      </c>
      <c r="D188" s="88">
        <v>1</v>
      </c>
      <c r="E188" s="92"/>
      <c r="F188" s="73">
        <f>D188*E188</f>
        <v>0</v>
      </c>
      <c r="G188" s="188"/>
    </row>
    <row r="189" spans="1:7" s="5" customFormat="1" x14ac:dyDescent="0.25">
      <c r="A189" s="40"/>
      <c r="B189" s="64"/>
      <c r="C189" s="89"/>
      <c r="D189" s="88"/>
      <c r="E189" s="92"/>
      <c r="F189" s="73"/>
      <c r="G189" s="188"/>
    </row>
    <row r="190" spans="1:7" x14ac:dyDescent="0.25">
      <c r="A190" s="39"/>
      <c r="B190" s="21" t="str">
        <f>"UKUPNO - "&amp;TEXT(A170,) &amp;" " &amp;TEXT(B170,)&amp;" (€):"</f>
        <v>UKUPNO - B.9. INSTALACIJA VATRODOJAVE (€):</v>
      </c>
      <c r="C190" s="80"/>
      <c r="D190" s="81"/>
      <c r="E190" s="94"/>
      <c r="F190" s="71">
        <f>SUM(F171:F189)</f>
        <v>0</v>
      </c>
    </row>
    <row r="191" spans="1:7" x14ac:dyDescent="0.25">
      <c r="B191" s="20"/>
      <c r="D191" s="79"/>
      <c r="E191" s="91"/>
      <c r="F191" s="71"/>
    </row>
    <row r="192" spans="1:7" x14ac:dyDescent="0.25">
      <c r="B192" s="20"/>
      <c r="E192" s="91"/>
    </row>
    <row r="193" spans="1:6" x14ac:dyDescent="0.25">
      <c r="B193" s="20"/>
      <c r="D193" s="79"/>
      <c r="E193" s="91"/>
      <c r="F193" s="71"/>
    </row>
    <row r="194" spans="1:6" x14ac:dyDescent="0.25">
      <c r="A194" s="101"/>
      <c r="B194" s="26" t="str">
        <f>"REKAPITULACIJA - "&amp;TEXT(A7,) &amp;" " &amp;TEXT(B7,)</f>
        <v>REKAPITULACIJA - B. ELEKTROINSTALACIJE</v>
      </c>
      <c r="C194" s="95"/>
      <c r="D194" s="96"/>
      <c r="E194" s="110"/>
      <c r="F194" s="74"/>
    </row>
    <row r="195" spans="1:6" x14ac:dyDescent="0.25">
      <c r="B195" s="25"/>
      <c r="C195" s="97"/>
      <c r="D195" s="98"/>
      <c r="E195" s="111"/>
      <c r="F195" s="75"/>
    </row>
    <row r="196" spans="1:6" x14ac:dyDescent="0.25">
      <c r="A196" s="38" t="str">
        <f>A9</f>
        <v>B.1.</v>
      </c>
      <c r="B196" s="20" t="str">
        <f>B9</f>
        <v>RADOVI DEMONTAŽE</v>
      </c>
      <c r="C196" s="78"/>
      <c r="D196" s="79"/>
      <c r="E196" s="91"/>
      <c r="F196" s="71">
        <f>F19</f>
        <v>0</v>
      </c>
    </row>
    <row r="197" spans="1:6" x14ac:dyDescent="0.25">
      <c r="B197" s="20"/>
      <c r="C197" s="97"/>
      <c r="D197" s="98"/>
      <c r="E197" s="111"/>
      <c r="F197" s="75"/>
    </row>
    <row r="198" spans="1:6" x14ac:dyDescent="0.25">
      <c r="A198" s="38" t="str">
        <f>A22</f>
        <v>B.2.</v>
      </c>
      <c r="B198" s="20" t="str">
        <f>B22</f>
        <v>RAZVODNI UREĐAJI I NAPOJNI VODOVI</v>
      </c>
      <c r="C198" s="78"/>
      <c r="D198" s="79"/>
      <c r="E198" s="91"/>
      <c r="F198" s="71">
        <f>F68</f>
        <v>0</v>
      </c>
    </row>
    <row r="199" spans="1:6" x14ac:dyDescent="0.25">
      <c r="B199" s="20"/>
      <c r="C199" s="78"/>
      <c r="D199" s="79"/>
      <c r="E199" s="91"/>
      <c r="F199" s="71"/>
    </row>
    <row r="200" spans="1:6" x14ac:dyDescent="0.25">
      <c r="A200" s="38" t="str">
        <f>A71</f>
        <v>B.3.</v>
      </c>
      <c r="B200" s="20" t="str">
        <f>B71</f>
        <v>IZJEDNAČENJE POTENCIJALA</v>
      </c>
      <c r="C200" s="78"/>
      <c r="D200" s="79"/>
      <c r="E200" s="91"/>
      <c r="F200" s="71">
        <f>F81</f>
        <v>0</v>
      </c>
    </row>
    <row r="201" spans="1:6" x14ac:dyDescent="0.25">
      <c r="B201" s="20"/>
      <c r="C201" s="97"/>
      <c r="D201" s="98"/>
      <c r="E201" s="111"/>
      <c r="F201" s="75"/>
    </row>
    <row r="202" spans="1:6" x14ac:dyDescent="0.25">
      <c r="A202" s="38" t="str">
        <f>A84</f>
        <v>B.4.</v>
      </c>
      <c r="B202" s="20" t="str">
        <f>B84</f>
        <v>INSTALACIJA PRIKLJUČNICA I EMP-A</v>
      </c>
      <c r="C202" s="78"/>
      <c r="D202" s="79"/>
      <c r="E202" s="91"/>
      <c r="F202" s="71">
        <f>F96</f>
        <v>0</v>
      </c>
    </row>
    <row r="203" spans="1:6" x14ac:dyDescent="0.25">
      <c r="B203" s="20"/>
      <c r="C203" s="97"/>
      <c r="D203" s="98"/>
      <c r="E203" s="111"/>
      <c r="F203" s="75"/>
    </row>
    <row r="204" spans="1:6" x14ac:dyDescent="0.25">
      <c r="A204" s="38" t="str">
        <f>A99</f>
        <v>B.5.</v>
      </c>
      <c r="B204" s="20" t="str">
        <f>B99</f>
        <v>INSTALACIJA ELEKTRIČNE RASVJETE</v>
      </c>
      <c r="C204" s="78"/>
      <c r="D204" s="79"/>
      <c r="E204" s="91"/>
      <c r="F204" s="71">
        <f>F123</f>
        <v>0</v>
      </c>
    </row>
    <row r="205" spans="1:6" x14ac:dyDescent="0.25">
      <c r="B205" s="20"/>
      <c r="C205" s="78"/>
      <c r="D205" s="79"/>
      <c r="E205" s="91"/>
      <c r="F205" s="71"/>
    </row>
    <row r="206" spans="1:6" x14ac:dyDescent="0.25">
      <c r="A206" s="38" t="str">
        <f>A126</f>
        <v>B.6.</v>
      </c>
      <c r="B206" s="20" t="str">
        <f>B126</f>
        <v>ISPITIVANJE I IZDAVANJE ATESTA</v>
      </c>
      <c r="C206" s="78"/>
      <c r="D206" s="79"/>
      <c r="E206" s="91"/>
      <c r="F206" s="71">
        <f>F138</f>
        <v>0</v>
      </c>
    </row>
    <row r="207" spans="1:6" x14ac:dyDescent="0.25">
      <c r="B207" s="20"/>
      <c r="C207" s="78"/>
      <c r="D207" s="79"/>
      <c r="E207" s="91"/>
      <c r="F207" s="71"/>
    </row>
    <row r="208" spans="1:6" x14ac:dyDescent="0.25">
      <c r="A208" s="38" t="str">
        <f>A141</f>
        <v>B.7.</v>
      </c>
      <c r="B208" s="20" t="str">
        <f>B141</f>
        <v>OSTALI RADOVI</v>
      </c>
      <c r="C208" s="78"/>
      <c r="D208" s="79"/>
      <c r="E208" s="91"/>
      <c r="F208" s="71">
        <f>F145</f>
        <v>0</v>
      </c>
    </row>
    <row r="209" spans="1:7" x14ac:dyDescent="0.25">
      <c r="B209" s="20"/>
      <c r="C209" s="97"/>
      <c r="D209" s="98"/>
      <c r="E209" s="111"/>
      <c r="F209" s="75"/>
    </row>
    <row r="210" spans="1:7" x14ac:dyDescent="0.25">
      <c r="A210" s="38" t="str">
        <f>A148</f>
        <v>B.8.</v>
      </c>
      <c r="B210" s="20" t="str">
        <f>B148</f>
        <v>INSTALACIJA RAČUNALNE I TELEFONSKE MREŽE</v>
      </c>
      <c r="C210" s="78"/>
      <c r="D210" s="79"/>
      <c r="E210" s="91"/>
      <c r="F210" s="71">
        <f>F167</f>
        <v>0</v>
      </c>
    </row>
    <row r="211" spans="1:7" x14ac:dyDescent="0.25">
      <c r="B211" s="20"/>
      <c r="C211" s="97"/>
      <c r="D211" s="98"/>
      <c r="E211" s="111"/>
      <c r="F211" s="75"/>
    </row>
    <row r="212" spans="1:7" x14ac:dyDescent="0.25">
      <c r="A212" s="38" t="str">
        <f>A170</f>
        <v>B.9.</v>
      </c>
      <c r="B212" s="20" t="str">
        <f>B170</f>
        <v>INSTALACIJA VATRODOJAVE</v>
      </c>
      <c r="C212" s="78"/>
      <c r="D212" s="79"/>
      <c r="E212" s="91"/>
      <c r="F212" s="71">
        <f>F190</f>
        <v>0</v>
      </c>
    </row>
    <row r="213" spans="1:7" x14ac:dyDescent="0.25">
      <c r="B213" s="20"/>
      <c r="C213" s="78"/>
      <c r="D213" s="79"/>
      <c r="E213" s="91"/>
      <c r="F213" s="71"/>
    </row>
    <row r="214" spans="1:7" s="3" customFormat="1" x14ac:dyDescent="0.2">
      <c r="A214" s="39"/>
      <c r="B214" s="21" t="str">
        <f>"UKUPNO - "&amp;TEXT(A7,) &amp;" " &amp;TEXT(B7,)&amp;" (€):"</f>
        <v>UKUPNO - B. ELEKTROINSTALACIJE (€):</v>
      </c>
      <c r="C214" s="80"/>
      <c r="D214" s="87"/>
      <c r="E214" s="94"/>
      <c r="F214" s="71">
        <f>SUM(F196:F213)</f>
        <v>0</v>
      </c>
      <c r="G214" s="189"/>
    </row>
  </sheetData>
  <sheetProtection selectLockedCells="1"/>
  <dataValidations count="1">
    <dataValidation operator="lessThan" allowBlank="1" showInputMessage="1" showErrorMessage="1" sqref="A1:XFD1048576"/>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rowBreaks count="5" manualBreakCount="5">
    <brk id="39" max="5" man="1"/>
    <brk id="70" max="5" man="1"/>
    <brk id="98" max="5" man="1"/>
    <brk id="164" max="5" man="1"/>
    <brk id="193"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20"/>
  <sheetViews>
    <sheetView view="pageBreakPreview" zoomScaleNormal="100" zoomScaleSheetLayoutView="100" workbookViewId="0">
      <selection activeCell="K10" sqref="K10"/>
    </sheetView>
  </sheetViews>
  <sheetFormatPr defaultColWidth="17.7109375" defaultRowHeight="15.75" x14ac:dyDescent="0.25"/>
  <cols>
    <col min="1" max="1" width="5.7109375" style="13" customWidth="1"/>
    <col min="2" max="2" width="55.7109375" style="35" customWidth="1"/>
    <col min="3" max="3" width="8.7109375" style="50" customWidth="1"/>
    <col min="4" max="5" width="11.7109375" style="50" customWidth="1"/>
    <col min="6" max="6" width="17.7109375" style="142" customWidth="1"/>
    <col min="7" max="16384" width="17.7109375" style="9"/>
  </cols>
  <sheetData>
    <row r="1" spans="1:6" s="1" customFormat="1" x14ac:dyDescent="0.25">
      <c r="A1" s="99" t="str">
        <f>'A_GRAĐ-OBRT'!A1</f>
        <v xml:space="preserve">GRAĐEVINA: UČENIČKI DOM, k.č.br. 7475, MB 339164 k.o. CENTAR NOVI
</v>
      </c>
      <c r="B1" s="19"/>
      <c r="C1" s="102"/>
      <c r="D1" s="102"/>
      <c r="E1" s="104"/>
      <c r="F1" s="139"/>
    </row>
    <row r="2" spans="1:6" s="1" customFormat="1" x14ac:dyDescent="0.25">
      <c r="A2" s="99" t="str">
        <f>'A_GRAĐ-OBRT'!A2</f>
        <v>PROJEKT: UREĐENJE PROSTORA BIVŠE FOTOKOPIRAONICE</v>
      </c>
      <c r="B2" s="19"/>
      <c r="C2" s="102"/>
      <c r="D2" s="102"/>
      <c r="E2" s="104"/>
      <c r="F2" s="139"/>
    </row>
    <row r="3" spans="1:6" s="1" customFormat="1" x14ac:dyDescent="0.25">
      <c r="A3" s="99"/>
      <c r="B3" s="19"/>
      <c r="C3" s="102"/>
      <c r="D3" s="102"/>
      <c r="E3" s="104"/>
      <c r="F3" s="139"/>
    </row>
    <row r="5" spans="1:6" ht="21" x14ac:dyDescent="0.25">
      <c r="A5" s="43"/>
      <c r="B5" s="44" t="s">
        <v>5</v>
      </c>
      <c r="C5" s="47"/>
      <c r="D5" s="47"/>
      <c r="E5" s="47"/>
      <c r="F5" s="140"/>
    </row>
    <row r="8" spans="1:6" s="10" customFormat="1" ht="21" x14ac:dyDescent="0.2">
      <c r="A8" s="27"/>
      <c r="B8" s="29" t="s">
        <v>62</v>
      </c>
      <c r="C8" s="48"/>
      <c r="D8" s="49"/>
      <c r="E8" s="48"/>
      <c r="F8" s="141"/>
    </row>
    <row r="9" spans="1:6" ht="23.25" x14ac:dyDescent="0.25">
      <c r="A9" s="14"/>
      <c r="B9" s="30"/>
      <c r="E9" s="51"/>
    </row>
    <row r="10" spans="1:6" s="11" customFormat="1" ht="18.75" x14ac:dyDescent="0.3">
      <c r="A10" s="45" t="str">
        <f>'A_GRAĐ-OBRT'!A7</f>
        <v>A.</v>
      </c>
      <c r="B10" s="15" t="str">
        <f>TEXT('A_GRAĐ-OBRT'!B7,)</f>
        <v>GRAĐEVINSKO - OBRTNIČKI RADOVI</v>
      </c>
      <c r="C10" s="52"/>
      <c r="D10" s="52"/>
      <c r="E10" s="53" t="s">
        <v>53</v>
      </c>
      <c r="F10" s="157">
        <f>'A_GRAĐ-OBRT'!F296</f>
        <v>0</v>
      </c>
    </row>
    <row r="11" spans="1:6" s="11" customFormat="1" ht="18.75" x14ac:dyDescent="0.3">
      <c r="A11" s="46"/>
      <c r="B11" s="46"/>
      <c r="C11" s="54"/>
      <c r="D11" s="54"/>
      <c r="E11" s="55"/>
      <c r="F11" s="158"/>
    </row>
    <row r="12" spans="1:6" s="11" customFormat="1" ht="18.75" x14ac:dyDescent="0.3">
      <c r="A12" s="45" t="str">
        <f>B_ELEKTROINSTALACIJE!A7</f>
        <v>B.</v>
      </c>
      <c r="B12" s="15" t="str">
        <f>B_ELEKTROINSTALACIJE!B7</f>
        <v>ELEKTROINSTALACIJE</v>
      </c>
      <c r="C12" s="52"/>
      <c r="D12" s="52"/>
      <c r="E12" s="52"/>
      <c r="F12" s="157">
        <f>B_ELEKTROINSTALACIJE!F214</f>
        <v>0</v>
      </c>
    </row>
    <row r="13" spans="1:6" s="11" customFormat="1" ht="18.75" x14ac:dyDescent="0.3">
      <c r="A13" s="46"/>
      <c r="B13" s="120"/>
      <c r="C13" s="54"/>
      <c r="D13" s="54"/>
      <c r="E13" s="55"/>
      <c r="F13" s="158"/>
    </row>
    <row r="14" spans="1:6" s="11" customFormat="1" ht="18.75" x14ac:dyDescent="0.3">
      <c r="A14" s="16"/>
      <c r="B14" s="31"/>
      <c r="C14" s="54"/>
      <c r="D14" s="54"/>
      <c r="E14" s="54"/>
      <c r="F14" s="158"/>
    </row>
    <row r="15" spans="1:6" s="11" customFormat="1" ht="18.75" x14ac:dyDescent="0.3">
      <c r="A15" s="138"/>
      <c r="B15" s="32" t="s">
        <v>112</v>
      </c>
      <c r="C15" s="56"/>
      <c r="D15" s="56" t="s">
        <v>9</v>
      </c>
      <c r="E15" s="56"/>
      <c r="F15" s="159">
        <f>SUM(F10:F13)</f>
        <v>0</v>
      </c>
    </row>
    <row r="16" spans="1:6" s="11" customFormat="1" ht="18.75" x14ac:dyDescent="0.3">
      <c r="A16" s="16"/>
      <c r="B16" s="31"/>
      <c r="C16" s="54"/>
      <c r="D16" s="54"/>
      <c r="E16" s="57"/>
      <c r="F16" s="160"/>
    </row>
    <row r="17" spans="1:6" s="11" customFormat="1" ht="18.75" x14ac:dyDescent="0.3">
      <c r="A17" s="138"/>
      <c r="B17" s="33" t="s">
        <v>113</v>
      </c>
      <c r="C17" s="58"/>
      <c r="D17" s="58" t="s">
        <v>9</v>
      </c>
      <c r="E17" s="58"/>
      <c r="F17" s="161">
        <f>SUM(F10:F12)*0.25</f>
        <v>0</v>
      </c>
    </row>
    <row r="18" spans="1:6" s="11" customFormat="1" ht="19.5" thickBot="1" x14ac:dyDescent="0.35">
      <c r="A18" s="17"/>
      <c r="B18" s="34"/>
      <c r="C18" s="59"/>
      <c r="D18" s="59"/>
      <c r="E18" s="60"/>
      <c r="F18" s="162"/>
    </row>
    <row r="19" spans="1:6" s="11" customFormat="1" ht="20.25" thickTop="1" thickBot="1" x14ac:dyDescent="0.35">
      <c r="A19" s="136"/>
      <c r="B19" s="137" t="s">
        <v>114</v>
      </c>
      <c r="C19" s="61"/>
      <c r="D19" s="61"/>
      <c r="E19" s="61"/>
      <c r="F19" s="163">
        <f>SUM(F15:F17)</f>
        <v>0</v>
      </c>
    </row>
    <row r="20" spans="1:6" ht="16.5" thickTop="1" x14ac:dyDescent="0.25"/>
  </sheetData>
  <sheetProtection selectLockedCells="1"/>
  <dataValidations count="1">
    <dataValidation operator="lessThan" allowBlank="1" showInputMessage="1" showErrorMessage="1" sqref="A1:XFD1048576"/>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B2F4520036CF4EA3999548D9AC73BD" ma:contentTypeVersion="9" ma:contentTypeDescription="Create a new document." ma:contentTypeScope="" ma:versionID="e47dc042ace8e93b0513bb56e0978998">
  <xsd:schema xmlns:xsd="http://www.w3.org/2001/XMLSchema" xmlns:xs="http://www.w3.org/2001/XMLSchema" xmlns:p="http://schemas.microsoft.com/office/2006/metadata/properties" xmlns:ns2="ea7aa60c-0ed7-4395-902d-b3de6e05fa4f" xmlns:ns3="3c470b74-11a0-4239-9214-1bb725a09585" targetNamespace="http://schemas.microsoft.com/office/2006/metadata/properties" ma:root="true" ma:fieldsID="650cd5546075edea8a2fd09b43588579" ns2:_="" ns3:_="">
    <xsd:import namespace="ea7aa60c-0ed7-4395-902d-b3de6e05fa4f"/>
    <xsd:import namespace="3c470b74-11a0-4239-9214-1bb725a095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aa60c-0ed7-4395-902d-b3de6e05fa4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470b74-11a0-4239-9214-1bb725a095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E97897-EF73-4B0C-A8AD-F6564E7C568D}">
  <ds:schemaRefs>
    <ds:schemaRef ds:uri="http://schemas.microsoft.com/office/2006/metadata/properties"/>
    <ds:schemaRef ds:uri="http://schemas.microsoft.com/office/2006/documentManagement/types"/>
    <ds:schemaRef ds:uri="ea7aa60c-0ed7-4395-902d-b3de6e05fa4f"/>
    <ds:schemaRef ds:uri="http://purl.org/dc/terms/"/>
    <ds:schemaRef ds:uri="http://schemas.microsoft.com/office/infopath/2007/PartnerControls"/>
    <ds:schemaRef ds:uri="3c470b74-11a0-4239-9214-1bb725a09585"/>
    <ds:schemaRef ds:uri="http://purl.org/dc/elements/1.1/"/>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A310E3C-6436-40C1-A879-338F5D9275E0}">
  <ds:schemaRefs>
    <ds:schemaRef ds:uri="http://schemas.microsoft.com/sharepoint/v3/contenttype/forms"/>
  </ds:schemaRefs>
</ds:datastoreItem>
</file>

<file path=customXml/itemProps3.xml><?xml version="1.0" encoding="utf-8"?>
<ds:datastoreItem xmlns:ds="http://schemas.openxmlformats.org/officeDocument/2006/customXml" ds:itemID="{F83CE85D-A432-43C9-B3C9-E0CF78F62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aa60c-0ed7-4395-902d-b3de6e05fa4f"/>
    <ds:schemaRef ds:uri="3c470b74-11a0-4239-9214-1bb725a095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10</vt:i4>
      </vt:variant>
    </vt:vector>
  </HeadingPairs>
  <TitlesOfParts>
    <vt:vector size="18" baseType="lpstr">
      <vt:lpstr>NASLOVNICA</vt:lpstr>
      <vt:lpstr>SADRŽAJ</vt:lpstr>
      <vt:lpstr>OPĆI OPIS</vt:lpstr>
      <vt:lpstr>OPĆI UVJETI_GRAĐ</vt:lpstr>
      <vt:lpstr>A_GRAĐ-OBRT</vt:lpstr>
      <vt:lpstr>OPĆI UVJETI_ELE</vt:lpstr>
      <vt:lpstr>B_ELEKTROINSTALACIJE</vt:lpstr>
      <vt:lpstr>REKAPITULACIJA</vt:lpstr>
      <vt:lpstr>'A_GRAĐ-OBRT'!Ispis_naslova</vt:lpstr>
      <vt:lpstr>B_ELEKTROINSTALACIJE!Ispis_naslova</vt:lpstr>
      <vt:lpstr>'A_GRAĐ-OBRT'!Podrucje_ispisa</vt:lpstr>
      <vt:lpstr>B_ELEKTROINSTALACIJE!Podrucje_ispisa</vt:lpstr>
      <vt:lpstr>NASLOVNICA!Podrucje_ispisa</vt:lpstr>
      <vt:lpstr>'OPĆI OPIS'!Podrucje_ispisa</vt:lpstr>
      <vt:lpstr>'OPĆI UVJETI_ELE'!Podrucje_ispisa</vt:lpstr>
      <vt:lpstr>'OPĆI UVJETI_GRAĐ'!Podrucje_ispisa</vt:lpstr>
      <vt:lpstr>REKAPITULACIJA!Podrucje_ispisa</vt:lpstr>
      <vt:lpstr>SADRŽAJ!Podrucje_ispisa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ARRAKIS d.o.o.</dc:creator>
  <cp:lastModifiedBy>Martina Babić</cp:lastModifiedBy>
  <cp:lastPrinted>2024-09-19T07:57:50Z</cp:lastPrinted>
  <dcterms:created xsi:type="dcterms:W3CDTF">2006-08-07T06:01:52Z</dcterms:created>
  <dcterms:modified xsi:type="dcterms:W3CDTF">2026-06-08T11:18:30Z</dcterms:modified>
</cp:coreProperties>
</file>