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defaultThemeVersion="124226"/>
  <mc:AlternateContent xmlns:mc="http://schemas.openxmlformats.org/markup-compatibility/2006">
    <mc:Choice Requires="x15">
      <x15ac:absPath xmlns:x15ac="http://schemas.microsoft.com/office/spreadsheetml/2010/11/ac" url="H:\VERBATIM HD 23 01 2026\RADOVI ŠKOLA I DOM\PARKETARSKI I LIČILAČKI RADOVI ŠKOLA I DOM 2022 2023\2026\"/>
    </mc:Choice>
  </mc:AlternateContent>
  <xr:revisionPtr revIDLastSave="0" documentId="8_{DAC632DE-3D8D-4AC2-92D1-93F13A210DA6}" xr6:coauthVersionLast="37" xr6:coauthVersionMax="37" xr10:uidLastSave="{00000000-0000-0000-0000-000000000000}"/>
  <bookViews>
    <workbookView xWindow="0" yWindow="0" windowWidth="38400" windowHeight="17325" tabRatio="862" activeTab="4" xr2:uid="{00000000-000D-0000-FFFF-FFFF00000000}"/>
  </bookViews>
  <sheets>
    <sheet name="NASLOVNICA" sheetId="15" r:id="rId1"/>
    <sheet name="OPĆI OPIS" sheetId="22" r:id="rId2"/>
    <sheet name="A. ZGRADA ŠKOLE" sheetId="1" r:id="rId3"/>
    <sheet name="B. UČENIČKI DOM" sheetId="23" r:id="rId4"/>
    <sheet name="C. ZGRADA PRAKTIČNE NASTAVE" sheetId="24" r:id="rId5"/>
    <sheet name="REKAPITULACIJA" sheetId="25" r:id="rId6"/>
  </sheets>
  <definedNames>
    <definedName name="_xlnm.Print_Titles" localSheetId="2">'A. ZGRADA ŠKOLE'!$1:$8</definedName>
    <definedName name="_xlnm.Print_Titles" localSheetId="3">'B. UČENIČKI DOM'!$1:$8</definedName>
    <definedName name="_xlnm.Print_Titles" localSheetId="4">'C. ZGRADA PRAKTIČNE NASTAVE'!$1:$8</definedName>
    <definedName name="_xlnm.Print_Area" localSheetId="2">'A. ZGRADA ŠKOLE'!$A$1:$F$84</definedName>
    <definedName name="_xlnm.Print_Area" localSheetId="3">'B. UČENIČKI DOM'!$A$1:$F$106</definedName>
    <definedName name="_xlnm.Print_Area" localSheetId="4">'C. ZGRADA PRAKTIČNE NASTAVE'!$A$1:$F$208</definedName>
    <definedName name="_xlnm.Print_Area" localSheetId="0">NASLOVNICA!$A$1:$J$42</definedName>
    <definedName name="_xlnm.Print_Area" localSheetId="1">'OPĆI OPIS'!$A$1:$A$62</definedName>
    <definedName name="_xlnm.Print_Area" localSheetId="5">REKAPITULACIJA!$A$1:$F$20</definedName>
  </definedNames>
  <calcPr calcId="179021"/>
</workbook>
</file>

<file path=xl/calcChain.xml><?xml version="1.0" encoding="utf-8"?>
<calcChain xmlns="http://schemas.openxmlformats.org/spreadsheetml/2006/main">
  <c r="F46" i="1" l="1"/>
  <c r="A1" i="24" l="1"/>
  <c r="A1" i="23"/>
  <c r="A1" i="1"/>
  <c r="B10" i="25"/>
  <c r="B12" i="25"/>
  <c r="B14" i="25"/>
  <c r="A14" i="25"/>
  <c r="A12" i="25"/>
  <c r="A10" i="25"/>
  <c r="A57" i="1"/>
  <c r="A34" i="1"/>
  <c r="A25" i="1"/>
  <c r="A9" i="1"/>
  <c r="A76" i="23"/>
  <c r="A48" i="23"/>
  <c r="A22" i="23"/>
  <c r="A9" i="23"/>
  <c r="A172" i="24"/>
  <c r="A138" i="24"/>
  <c r="A108" i="24"/>
  <c r="A72" i="24"/>
  <c r="A55" i="24"/>
  <c r="A32" i="24"/>
  <c r="A9" i="24"/>
  <c r="D142" i="24" l="1"/>
  <c r="D133" i="24"/>
  <c r="F133" i="24" s="1"/>
  <c r="D68" i="23"/>
  <c r="F68" i="23" s="1"/>
  <c r="D43" i="23"/>
  <c r="B206" i="24"/>
  <c r="A206" i="24"/>
  <c r="B204" i="24"/>
  <c r="A204" i="24"/>
  <c r="B202" i="24"/>
  <c r="A202" i="24"/>
  <c r="B200" i="24"/>
  <c r="A200" i="24"/>
  <c r="B198" i="24"/>
  <c r="A198" i="24"/>
  <c r="B196" i="24"/>
  <c r="A196" i="24"/>
  <c r="B194" i="24"/>
  <c r="A194" i="24"/>
  <c r="B192" i="24"/>
  <c r="B188" i="24"/>
  <c r="F186" i="24"/>
  <c r="A186" i="24"/>
  <c r="F185" i="24"/>
  <c r="F181" i="24"/>
  <c r="F175" i="24"/>
  <c r="A174" i="24"/>
  <c r="B169" i="24"/>
  <c r="D167" i="24"/>
  <c r="F167" i="24" s="1"/>
  <c r="F164" i="24"/>
  <c r="F161" i="24"/>
  <c r="F158" i="24"/>
  <c r="D143" i="24"/>
  <c r="D145" i="24" s="1"/>
  <c r="A143" i="24"/>
  <c r="A145" i="24" s="1"/>
  <c r="F142" i="24"/>
  <c r="A140" i="24"/>
  <c r="B135" i="24"/>
  <c r="F130" i="24"/>
  <c r="D125" i="24"/>
  <c r="D126" i="24" s="1"/>
  <c r="F126" i="24" s="1"/>
  <c r="A125" i="24"/>
  <c r="A126" i="24" s="1"/>
  <c r="A127" i="24" s="1"/>
  <c r="F124" i="24"/>
  <c r="F120" i="24"/>
  <c r="D117" i="24"/>
  <c r="F117" i="24" s="1"/>
  <c r="A117" i="24"/>
  <c r="A118" i="24" s="1"/>
  <c r="A119" i="24" s="1"/>
  <c r="A120" i="24" s="1"/>
  <c r="F116" i="24"/>
  <c r="D112" i="24"/>
  <c r="F112" i="24" s="1"/>
  <c r="A110" i="24"/>
  <c r="B105" i="24"/>
  <c r="F103" i="24"/>
  <c r="F99" i="24"/>
  <c r="F95" i="24"/>
  <c r="D92" i="24"/>
  <c r="F92" i="24" s="1"/>
  <c r="F85" i="24"/>
  <c r="F80" i="24"/>
  <c r="F76" i="24"/>
  <c r="A74" i="24"/>
  <c r="B69" i="24"/>
  <c r="F67" i="24"/>
  <c r="D59" i="24"/>
  <c r="F59" i="24" s="1"/>
  <c r="A57" i="24"/>
  <c r="A61" i="24" s="1"/>
  <c r="A65" i="24" s="1"/>
  <c r="B52" i="24"/>
  <c r="D50" i="24"/>
  <c r="F50" i="24" s="1"/>
  <c r="F44" i="24"/>
  <c r="D37" i="24"/>
  <c r="F37" i="24" s="1"/>
  <c r="A36" i="24"/>
  <c r="A39" i="24" s="1"/>
  <c r="A46" i="24" s="1"/>
  <c r="B29" i="24"/>
  <c r="D27" i="24"/>
  <c r="F27" i="24" s="1"/>
  <c r="D26" i="24"/>
  <c r="F26" i="24" s="1"/>
  <c r="D25" i="24"/>
  <c r="F25" i="24" s="1"/>
  <c r="A25" i="24"/>
  <c r="A26" i="24" s="1"/>
  <c r="A27" i="24" s="1"/>
  <c r="F24" i="24"/>
  <c r="F20" i="24"/>
  <c r="F17" i="24"/>
  <c r="F14" i="24"/>
  <c r="A13" i="24"/>
  <c r="A16" i="24" s="1"/>
  <c r="A19" i="24" s="1"/>
  <c r="B104" i="23"/>
  <c r="A104" i="23"/>
  <c r="B102" i="23"/>
  <c r="A102" i="23"/>
  <c r="B100" i="23"/>
  <c r="A100" i="23"/>
  <c r="B98" i="23"/>
  <c r="A98" i="23"/>
  <c r="B96" i="23"/>
  <c r="B92" i="23"/>
  <c r="F90" i="23"/>
  <c r="A90" i="23"/>
  <c r="F89" i="23"/>
  <c r="F85" i="23"/>
  <c r="F79" i="23"/>
  <c r="A78" i="23"/>
  <c r="A81" i="23" s="1"/>
  <c r="B73" i="23"/>
  <c r="D71" i="23"/>
  <c r="F71" i="23" s="1"/>
  <c r="D53" i="23"/>
  <c r="D55" i="23" s="1"/>
  <c r="A53" i="23"/>
  <c r="A55" i="23" s="1"/>
  <c r="F52" i="23"/>
  <c r="A50" i="23"/>
  <c r="B45" i="23"/>
  <c r="F43" i="23"/>
  <c r="F40" i="23"/>
  <c r="D35" i="23"/>
  <c r="D36" i="23" s="1"/>
  <c r="A35" i="23"/>
  <c r="A36" i="23" s="1"/>
  <c r="A37" i="23" s="1"/>
  <c r="F34" i="23"/>
  <c r="F30" i="23"/>
  <c r="D27" i="23"/>
  <c r="D28" i="23" s="1"/>
  <c r="A27" i="23"/>
  <c r="A28" i="23" s="1"/>
  <c r="A29" i="23" s="1"/>
  <c r="A30" i="23" s="1"/>
  <c r="F26" i="23"/>
  <c r="B19" i="23"/>
  <c r="F17" i="23"/>
  <c r="F14" i="23"/>
  <c r="A13" i="23"/>
  <c r="F125" i="24" l="1"/>
  <c r="D178" i="24"/>
  <c r="F178" i="24" s="1"/>
  <c r="F188" i="24" s="1"/>
  <c r="F206" i="24" s="1"/>
  <c r="F52" i="24"/>
  <c r="F196" i="24" s="1"/>
  <c r="D82" i="23"/>
  <c r="F82" i="23" s="1"/>
  <c r="F92" i="23" s="1"/>
  <c r="F104" i="23" s="1"/>
  <c r="F35" i="23"/>
  <c r="F27" i="23"/>
  <c r="F19" i="23"/>
  <c r="F98" i="23" s="1"/>
  <c r="F145" i="24"/>
  <c r="D147" i="24"/>
  <c r="F105" i="24"/>
  <c r="F200" i="24" s="1"/>
  <c r="F29" i="24"/>
  <c r="F194" i="24" s="1"/>
  <c r="A22" i="24"/>
  <c r="D63" i="24"/>
  <c r="F63" i="24" s="1"/>
  <c r="F69" i="24" s="1"/>
  <c r="F198" i="24" s="1"/>
  <c r="A78" i="24"/>
  <c r="A82" i="24" s="1"/>
  <c r="A87" i="24" s="1"/>
  <c r="D118" i="24"/>
  <c r="D127" i="24"/>
  <c r="F127" i="24" s="1"/>
  <c r="F143" i="24"/>
  <c r="A147" i="24"/>
  <c r="A114" i="24"/>
  <c r="A177" i="24"/>
  <c r="D29" i="23"/>
  <c r="F29" i="23" s="1"/>
  <c r="F28" i="23"/>
  <c r="F36" i="23"/>
  <c r="D37" i="23"/>
  <c r="F37" i="23" s="1"/>
  <c r="F55" i="23"/>
  <c r="D57" i="23"/>
  <c r="F53" i="23"/>
  <c r="A57" i="23"/>
  <c r="A59" i="23" s="1"/>
  <c r="A84" i="23"/>
  <c r="A87" i="23" s="1"/>
  <c r="A16" i="23"/>
  <c r="A24" i="23"/>
  <c r="A32" i="23" s="1"/>
  <c r="A19" i="1"/>
  <c r="A20" i="1" s="1"/>
  <c r="F20" i="1"/>
  <c r="F18" i="1"/>
  <c r="F19" i="1"/>
  <c r="F147" i="24" l="1"/>
  <c r="D155" i="24"/>
  <c r="F155" i="24" s="1"/>
  <c r="A122" i="24"/>
  <c r="A129" i="24" s="1"/>
  <c r="F57" i="23"/>
  <c r="D65" i="23"/>
  <c r="F65" i="23" s="1"/>
  <c r="F45" i="23"/>
  <c r="F100" i="23" s="1"/>
  <c r="A39" i="23"/>
  <c r="A42" i="23" s="1"/>
  <c r="A180" i="24"/>
  <c r="D119" i="24"/>
  <c r="F119" i="24" s="1"/>
  <c r="F118" i="24"/>
  <c r="A149" i="24"/>
  <c r="A157" i="24" s="1"/>
  <c r="A94" i="24"/>
  <c r="A97" i="24" s="1"/>
  <c r="A67" i="23"/>
  <c r="B78" i="1"/>
  <c r="A78" i="1"/>
  <c r="F169" i="24" l="1"/>
  <c r="F204" i="24" s="1"/>
  <c r="F135" i="24"/>
  <c r="F202" i="24" s="1"/>
  <c r="F208" i="24" s="1"/>
  <c r="A132" i="24"/>
  <c r="F73" i="23"/>
  <c r="F102" i="23" s="1"/>
  <c r="F106" i="23" s="1"/>
  <c r="A160" i="24"/>
  <c r="A163" i="24" s="1"/>
  <c r="A166" i="24" s="1"/>
  <c r="A101" i="24"/>
  <c r="A183" i="24"/>
  <c r="A70" i="23"/>
  <c r="F12" i="25" l="1"/>
  <c r="F14" i="25"/>
  <c r="D43" i="1"/>
  <c r="D44" i="1" s="1"/>
  <c r="D45" i="1" s="1"/>
  <c r="D38" i="1"/>
  <c r="F38" i="1" s="1"/>
  <c r="A36" i="1"/>
  <c r="A40" i="1" s="1"/>
  <c r="F29" i="1"/>
  <c r="B31" i="1"/>
  <c r="F31" i="1" l="1"/>
  <c r="F78" i="1" s="1"/>
  <c r="A27" i="1" l="1"/>
  <c r="F14" i="1" l="1"/>
  <c r="F22" i="1" s="1"/>
  <c r="F60" i="1" l="1"/>
  <c r="F52" i="1"/>
  <c r="F68" i="1" l="1"/>
  <c r="A68" i="1"/>
  <c r="F67" i="1"/>
  <c r="F63" i="1"/>
  <c r="A43" i="1" l="1"/>
  <c r="F44" i="1"/>
  <c r="F43" i="1"/>
  <c r="A44" i="1" l="1"/>
  <c r="A45" i="1" l="1"/>
  <c r="A46" i="1" l="1"/>
  <c r="A59" i="1"/>
  <c r="F49" i="1"/>
  <c r="A48" i="1" l="1"/>
  <c r="F42" i="1"/>
  <c r="F45" i="1"/>
  <c r="B74" i="1"/>
  <c r="B76" i="1"/>
  <c r="B80" i="1"/>
  <c r="B82" i="1"/>
  <c r="F54" i="1" l="1"/>
  <c r="F80" i="1" s="1"/>
  <c r="A51" i="1"/>
  <c r="F70" i="1"/>
  <c r="F82" i="1" s="1"/>
  <c r="B54" i="1"/>
  <c r="F76" i="1"/>
  <c r="A76" i="1"/>
  <c r="A82" i="1"/>
  <c r="A80" i="1"/>
  <c r="B22" i="1"/>
  <c r="B70" i="1"/>
  <c r="F84" i="1" l="1"/>
  <c r="F10" i="25"/>
  <c r="F16" i="25" s="1"/>
  <c r="F18" i="25" s="1"/>
  <c r="A13" i="1"/>
  <c r="A62" i="1"/>
  <c r="A65" i="1" s="1"/>
  <c r="F20" i="25" l="1"/>
  <c r="A16" i="1"/>
</calcChain>
</file>

<file path=xl/sharedStrings.xml><?xml version="1.0" encoding="utf-8"?>
<sst xmlns="http://schemas.openxmlformats.org/spreadsheetml/2006/main" count="416" uniqueCount="215">
  <si>
    <t>Br.st.</t>
  </si>
  <si>
    <t>Jed. mjere</t>
  </si>
  <si>
    <t>Količina</t>
  </si>
  <si>
    <t xml:space="preserve">Jedinična cijena </t>
  </si>
  <si>
    <t xml:space="preserve">SADRŽAJ STAVKE </t>
  </si>
  <si>
    <t>UKUPNO</t>
  </si>
  <si>
    <t xml:space="preserve">INVESTITOR: </t>
  </si>
  <si>
    <t>OPĆI OPIS UZ TROŠKOVNIK</t>
  </si>
  <si>
    <t>Prilikom izvođenja radova posebnu pažnju posvetiti kontroli i osiguranju kvalitete izvedenih radova. Ovim programom dati su kriteriji kvalitete kako za radove tako i za ugrađene materijale. 
Svi materijali za ugradbu i postavu na građevini smiju biti dopremljeni na gradilište samo uz važeća uvjerenja (atesti ili certifikati) ovlaštene institucije za ispitivanje kvalitete materijala izdane u skladu s važećim propisima, standardima i zahtjevima iz ovog projekta, te da odgovaraju propisanim osobinama.</t>
  </si>
  <si>
    <t>Sve radove izvesti od materijala propisane kvalitete prema nacrtima, opisu, detaljima, pismenim nalozima, ali sve u okviru ponuđene jedinične cijene. Sve štete učinjene prigodom rada na vlastitim ili tuđim radovima i materijalima uklonit će se na račun počinitelja. Svi nekvalitetni radovi i materijali otklonit će se i zamijeniti ispravnima bez bilo kakve obveze za odštetu od strane investitora.</t>
  </si>
  <si>
    <t xml:space="preserve">Jedinična cijena sadrži sve nabrojeno kod opisa pojedine grupe radova te se na taj način vrši i obračun istih. </t>
  </si>
  <si>
    <t xml:space="preserve">Jedinične cijene primjenjivat će se na izvedene količine bez obzira u kojem postotku iste odstupaju od količine u troškovniku. Izvedeni radovi moraju u cijelosti odgovarati opisu u troškovniku, a u tu svrhu investitor traži prije početka radova uzorke te izvedeni radovi moraju istima u cijelosti odgovarati.  </t>
  </si>
  <si>
    <t>Sve mjere i kote iz projekta provjeriti u naravi.</t>
  </si>
  <si>
    <t>Sva kontrola vrši se bez posebne naplate. Jediničnom cijenom treba obuhvatiti sve elemente navedene kako slijedi:</t>
  </si>
  <si>
    <t>a) Materijal</t>
  </si>
  <si>
    <t>Pod materijalom podrazumijevaju se svi materijali koji sudjeluju u radnom procesu: kako osnovni materijali, tako i materijali koji ne spadaju u finalni produkt već su samo kao pomoćni.</t>
  </si>
  <si>
    <t>U cijenu je uključena i cijena transportnih troškova bez obzira na prijevozno sredstvo, sa svim prijenosima, utovarima i istovarima, te posizanjima na mjesto ugradbe, kao i uskladištenje i čuvanje na gradilištu od uništenja (prebacivanje, zaštita i sl.).</t>
  </si>
  <si>
    <t>U cijenu je također uključeno i davanje potrebnih uzoraka kod nekih materijala (prema zahtjevu investitora), te svi potrebni certifikati (atesti). Uzorke dostaviti projektantu na uvid i pismeni odabir najmanje 30 dana prije ugradbe.</t>
  </si>
  <si>
    <t>b) Rad</t>
  </si>
  <si>
    <t>U kalkulaciju treba uključiti sav rad, kako glavni, tako i pomoćni, te sav unutrašnji transport (kako horizontalni tako i vertikalni).</t>
  </si>
  <si>
    <t>Ujedno treba uključiti i rad oko zaštite gotovih konstrukcija i dijelova objekta od štetnog atmosferskog utjecaja vrućine, hladnoće i sličnog.</t>
  </si>
  <si>
    <t>c) Izmjere</t>
  </si>
  <si>
    <t>Građevinska knjiga, za sve izvedene radove, treba prilikom izrade situacija biti priložena.</t>
  </si>
  <si>
    <t xml:space="preserve">Građevinska knjiga sadrži sve nacrte, skice i dokaznice za izvedene radove, koji su ujedno i prilog situaciji. </t>
  </si>
  <si>
    <t>Samo potpisana građevinska knjiga, ovjerena od strane nadzorne službe naručitelja, bit će podloga za izradu situacije.</t>
  </si>
  <si>
    <t>d) Zimski i ljetni rad</t>
  </si>
  <si>
    <t>Zimski ili ljetni rad nije osnova za potraživanje dodatne naknade.</t>
  </si>
  <si>
    <t>Analogno vrijedi i za zaštitu radova tijekom ljeta od prebrzog sušenja uslijed visoke temperature.</t>
  </si>
  <si>
    <t>e) Cijene</t>
  </si>
  <si>
    <t>- sve troškove utroška vode, električne energije i svih drugih energenata; nalaganje temelja prije iskopa;</t>
  </si>
  <si>
    <t>- čišćenje ugrađenih elemenata od žbuke i sl.;</t>
  </si>
  <si>
    <t>- sva ispitivanja materijala i ishođenje atesta (certifikata);</t>
  </si>
  <si>
    <t>- ispitivanja dimnjaka i ventilacija u svrhu dobivanja potvrde od dimnjačara o ispravnosti istih;</t>
  </si>
  <si>
    <t>- čuvanje radilišta i gradilišta;</t>
  </si>
  <si>
    <t>- uređenje gradilišta po završetku rada, s otklanjanjem i odvozom otpadaka, šute, ostataka građevinskog materijala, inventara, pomoćnih objekata i sl, s planiranjem terena na relativnu točnost od ± 3 cm;</t>
  </si>
  <si>
    <t xml:space="preserve"> - uskladištenje materijala i elemenata za obrtničke i instalaterske radove do njihove ugradbe; osiguranje radova kod osiguravajućeg društva.</t>
  </si>
  <si>
    <t>Posebne naplate po navedenim radovima neće se posebno priznati, jer sve gore navedeno mora  biti uključeno u jediničnu cijenu.</t>
  </si>
  <si>
    <t>Prema ovom uvodu, opisu stavaka i grupi radova treba sastaviti jediničnu cijenu za svaku stavku troškovnika.</t>
  </si>
  <si>
    <t>f) Skele</t>
  </si>
  <si>
    <t>Sve vrste radnih skela, bez obzira na visinu, ulaze u jediničnu cijenu dotičnog rada (osim za fasaderske radove, gdje je posebno specificirana).</t>
  </si>
  <si>
    <t>g) Ponude</t>
  </si>
  <si>
    <t>Pod dobavom se podrazumijeva sav glavni (osnovni) materijal, sa svim transportima (fco gradilište, bez obzira na prijevozno sredstvo, svi utovari i istovari) i zavisnim troškovima.</t>
  </si>
  <si>
    <t>Pod ugradbom se podrazumijeva sav rad potreban za ugradbu, sa svim pomoćnim i veznim materijalima (ljepila, mortovi, vijci, kitovi i sl.), sav unutrašnji transport, te ostalo navedeno pod odrednicom.</t>
  </si>
  <si>
    <t>h) Ostalo</t>
  </si>
  <si>
    <t>U jedinične cijene stavki imaju biti uračunati svi radovi i potrebni materijali (eventualno ne specificirani posebno u samom troškovniku), a koji su (prema uzancama struke i pravilima dobrog zanata) potrebni za potpuno dovršenje građevine, tj. dovođenje u stanje "potpuno spremno za uporabu".</t>
  </si>
  <si>
    <t>Svi takvi radovi imaju biti uračunati u jedinične cijene, tj. neće se posebno plaćati.</t>
  </si>
  <si>
    <t>Ovaj "Opći opis uz troškovnik" i svi "Opći uvjeti" (obračunsko-tehnički uvjeti i specifikacije) uz pojedine radove sastavni su dio troškovnika.</t>
  </si>
  <si>
    <r>
      <rPr>
        <b/>
        <u/>
        <sz val="12"/>
        <rFont val="Calibri"/>
        <family val="2"/>
        <charset val="238"/>
      </rPr>
      <t>NAPOMENA:</t>
    </r>
    <r>
      <rPr>
        <b/>
        <sz val="12"/>
        <rFont val="Calibri"/>
        <family val="2"/>
        <charset val="238"/>
      </rPr>
      <t xml:space="preserve"> U ovom troškovniku sve nacionalne norme jednakovrijedne su europskim normama, tj. jedne ne isključuju druge.</t>
    </r>
  </si>
  <si>
    <t>Nacrti, detalji, Program osiguranja kontrole i kvalitete i ovaj troškovnik sa općim uvjetima čine cjelinu projekta.</t>
  </si>
  <si>
    <t>RADOVI DEMONTAŽE I RUŠENJA</t>
  </si>
  <si>
    <t>m'</t>
  </si>
  <si>
    <t>kompl.</t>
  </si>
  <si>
    <t>m²</t>
  </si>
  <si>
    <t>a)</t>
  </si>
  <si>
    <t>TEHNIČKA ŠKOLA ZAGREB</t>
  </si>
  <si>
    <t>OIB: 90264326923</t>
  </si>
  <si>
    <t>RAZNI RADOVI</t>
  </si>
  <si>
    <t>REŽIJSKI SATI</t>
  </si>
  <si>
    <t>- režijski sati, NK radnik</t>
  </si>
  <si>
    <t>sat</t>
  </si>
  <si>
    <t>- režijski sati, KV radnik</t>
  </si>
  <si>
    <t>Razni sitni građevinski radovi koji se mogu pojaviti tijekom izvedbe radova. Izvode se prema nalogu i uz odbrenje nadzornog inženjera</t>
  </si>
  <si>
    <t>Čišćenje i uređenje prostora nakon završetka svih radova prije primopredaje korisniku.</t>
  </si>
  <si>
    <t>ČIŠĆENJE PROSTORA</t>
  </si>
  <si>
    <t xml:space="preserve">GRAĐEVINA: </t>
  </si>
  <si>
    <t>PALMOTIĆEVA ULICA 84, ZAGREB</t>
  </si>
  <si>
    <t>ZIDARSKI I SOBOSLIKARSKI RADOVI</t>
  </si>
  <si>
    <t>LIČENJE INSTALACIJE GRIJANJE</t>
  </si>
  <si>
    <t>Dobava materijala i ličenje cijevi grijanja bojama za metal otpornim na visoke temperature. Cijevi promjera 1/2" - 3/4".</t>
  </si>
  <si>
    <t>- završni premaz od vodoperivog bezbojnog laka (do visine 160 cm od poda)</t>
  </si>
  <si>
    <t>- ličenje disperzivnom bojom</t>
  </si>
  <si>
    <t>- gletanje zidova</t>
  </si>
  <si>
    <t>- impregnacija zidova</t>
  </si>
  <si>
    <t>- struganje zidova</t>
  </si>
  <si>
    <t>PODOPOLAGAČKI RADOVI</t>
  </si>
  <si>
    <t>UKLANJANJE PARKET LAJSNI</t>
  </si>
  <si>
    <t>Tehničke karakteristike:</t>
  </si>
  <si>
    <r>
      <t>- reakcija na požar: minimalno B</t>
    </r>
    <r>
      <rPr>
        <vertAlign val="subscript"/>
        <sz val="12"/>
        <rFont val="Calibri"/>
        <family val="2"/>
        <charset val="238"/>
      </rPr>
      <t>fl</t>
    </r>
    <r>
      <rPr>
        <sz val="12"/>
        <rFont val="Calibri"/>
        <family val="2"/>
        <charset val="238"/>
      </rPr>
      <t xml:space="preserve"> s1 prema HRN EN 13501-1 ili jednakovrijedno,</t>
    </r>
  </si>
  <si>
    <t>- postojanost obojenja: maksimalno 7 prema HRN EN ISO 105-B02 ili jednakovrijedno,</t>
  </si>
  <si>
    <t>ALU PROFIL</t>
  </si>
  <si>
    <t>Struganje postojećih slojeva sa zidova do žbuke, impregnacija podloge, dobava materijala, dvostruko gletanje i ličenje zidova disperzivnom bojom te nanošenje završnog sloja vodoperivog bezbojnog laka. Ton boje bijeli.</t>
  </si>
  <si>
    <t>ZGRADA ŠKOLE, Palmotićeva ulica 84, Zagreb</t>
  </si>
  <si>
    <t>UČENIČKI DOM, Palmotićeva ulica 59, Zagreb</t>
  </si>
  <si>
    <t>ZGRADA PRAKTIČNE NASTAVE, Ulica kneza Branimira 6, Zagreb</t>
  </si>
  <si>
    <t>TROŠKOVNIK RADOVA</t>
  </si>
  <si>
    <t>GRAĐEVINA: ZGRADA ŠKOLE, UČENIČKI DOM I ZGRADA PRAKTIČNE NASTAVE</t>
  </si>
  <si>
    <t xml:space="preserve">PROJEKT: SANACIJA ZIDNIH I PODNIH PLOHA </t>
  </si>
  <si>
    <t>- struganje stropa</t>
  </si>
  <si>
    <t>- impregnacija stropa</t>
  </si>
  <si>
    <t>- gletanje stropa</t>
  </si>
  <si>
    <t>Struganje postojećih slojeva sa stropova do žbuke, impregnacija podloge, dobava materijala, dvostruko gletanje i ličenje stropa disperzivnom bojom. Ton boje bijeli. Visina prostorije do 2,80 m.</t>
  </si>
  <si>
    <t>LIČENJE ZIDOVA</t>
  </si>
  <si>
    <t>LIČENJE STROPA</t>
  </si>
  <si>
    <t>KITANJE SPOJA PODNE LAJSNE I ZIDA</t>
  </si>
  <si>
    <t>Dobava materijala i kitanje spoja podne lajsne i zidne plohe akrilnim kitom.</t>
  </si>
  <si>
    <t>Izvođač radova mora se gornjih navoda strogo pridržavati kako bi se postigla zahtijevana kvaliteta izvođenja radova. Ukoliko Izvođač radova ipak dopremi na građevinu materijal bez odgovarajućeg certifikata o kvaliteti materijala, dužan je prije ugradbe dopremljenog materijala o svom trošku dobaviti propisana uvjerenja o kvaliteti. Ukoliko spomenutim standardima ili tehničkim propisima nisu utvrđeni boja, veličina, sastav, zrnatost, čvrstoća, specifična težina, toplinska, zvučna i difuzna vidljivost ili druge fizikalne ili kemijske karakteristike materijala, Izvođač radova je obvezan po nalogu projektanta ili nadzornog inženjera, kao i po nalogu investitora ugraditi materijal odgovarajućih osobina uobičajenih za odnosni materijal.</t>
  </si>
  <si>
    <t>Ukoliko su u troškovniku propisani sistemi materijala za izvođenje pojedinih radova ( npr. hidroizolacije) treba ih izvesti prema uputama proIzvođača, i to osposobljeni Izvođači za pojedine vrste radova i specifične materijale.</t>
  </si>
  <si>
    <t>Izvođač radova dužan je prije početka radova kontrolirati kote postojećeg terena i objekta. Ukoliko se ukažu eventualne nejednakosti između projekta i stanja na gradilištu, Izvođač radova dužan je blagovremeno o tome obavijestiti investitora i projektanta i zatražiti pojedina objašnjenja.</t>
  </si>
  <si>
    <t>Ukoliko nije u pojedinoj stavci dan način rada, ima se Izvođač u svemu pridržavati propisa HRN-a za pojedinu vrstu rada, prosječnih normativa u građevinarstvu, uputa proIzvođača materijala koji se upotrebljava ili ugrađuje, te uputa nadzorne službe naručitelja.</t>
  </si>
  <si>
    <t>Za vrijeme zimskih, odnosno ljetnih razdoblja Izvođač mora poduzeti sve propisane mjere zaštite izvedenih radova od visokih ili niskih temperatura.</t>
  </si>
  <si>
    <t>U slučaju eventualno nastalih šteta (smrzavanja dijelova) Izvođač ih ima otkloniti bez bilo kakve naplate. Ukoliko je temperatura niža od temperature pri kojoj je dozvoljen dotični rad, Izvođač snosi punu odgovornost za ispravnost i kvalitetu izvedenog posla.</t>
  </si>
  <si>
    <t>U jediničnu cijenu rada Izvođač treba obuhvatiti i slijedeće radove, koji se neće zasebno platiti kao naknadni rad, i to:</t>
  </si>
  <si>
    <t>- kompletnu režiju gradilišta uključujući dizalice, mostove, mehanizaciju i sl.; organizaciju prostorija i uvjeta zaštite na radu, zaštite od požara, te komfora i higijene zaposlenih; najamne troškove za posuđenu mehanizaciju, koju Izvođač sam ne posjeduje, a potrebna je pri izvođenju radova;</t>
  </si>
  <si>
    <t>Obveza je Izvođača provjeriti količine potrebnih materijala (prema projektu; nacrtima, detaljima, izmjeri i stanju na gradilištu i sl.), te naručiti i dobaviti potreban materijal prema vlastitom izračunu, izmjeri, procjeni i stvarnom stanju na gradilištu (ne prema količinama iz ovog troškovnika).</t>
  </si>
  <si>
    <t>Sva potrebna čišćenja, kod svih građevinskih i obrtničkih radova, u tijeku izvođenja, dnevno (nakon završetka rada) uključiti u jedinične cijene stavki, tj. neće se posebno plaćati.</t>
  </si>
  <si>
    <t>ZAŠTITA PODOVA I PROZORA</t>
  </si>
  <si>
    <t xml:space="preserve">Ova stavka uključuje dobavu, postavu , skidanje i odvoz zaštitnih PVC folija na podove i prozore tijekom radova. </t>
  </si>
  <si>
    <t>Priprema podloge za postavu završne podne obloge od PVC-a. Stavka uključuje:</t>
  </si>
  <si>
    <t>- brušenje postojećeg parketa grubim brušenjem (granulacija 40).</t>
  </si>
  <si>
    <t>JEDNAKOVRIJEDAN PROIZVOD:</t>
  </si>
  <si>
    <t>- nanošenje impregnacije cementnim dvokomponentnim primerom špahtlanjem u jednom sloju. Proizvod kao UZIN PE 630 ili jednakovrijedan.</t>
  </si>
  <si>
    <t>- ⁠nanošenje nivelir mase u debljini 2-3mm špahtlanjem. Proizvod kao UZIN NC 115 ili jednakovrijedan.</t>
  </si>
  <si>
    <t>- ⁠brušenje nivelir mase polirkom granulacije 60-80 te nanošenje dirperzivne impregnacije.</t>
  </si>
  <si>
    <t>UKUPNO:</t>
  </si>
  <si>
    <t>SANACIJA ZIDNIH I PODNIH PLOHA</t>
  </si>
  <si>
    <t xml:space="preserve">PARKET LAJSNE </t>
  </si>
  <si>
    <t>Dobava i postava drvenog sokla s lakiranjem, nakon postave parketa. Drveni sokl od letvica 19x58 mm, klase drveta kao i parket.  Letvice moraju biti dobro prirubljene na zid. U cijenu uključeno pripasivanje, pribijanje te trokrako lakiranje istim lakom kao i za parket.</t>
  </si>
  <si>
    <t xml:space="preserve">DRVENI PRAGOVI </t>
  </si>
  <si>
    <t>UKLANJANJE DRVENIH PRAGOVA</t>
  </si>
  <si>
    <t>PRIPREMA PODLOGE ZA POSTAVU PVC OBLOGE</t>
  </si>
  <si>
    <t xml:space="preserve">Grubo i fino brušenje postojećeg parketa (40-60-100 granulacija),  dvostruko kitanje mješavinom tekućine za kitanje na vodenoj bazi i drvenom piljevinom od brušenja (finije granulacije) te trostruko lakiranje lakom na bazi vode, sve u skladu s tehničkim uputama proizvođača. </t>
  </si>
  <si>
    <t>Jediničnom cijenom izvođač treba obuhvatiti sve potrebne radnje za demontažu, rušenje, razgradnju, odnosno obijanja sa svim prijenosima do prijevoznih sredstava, skladišta ili privremene deponije otpadnog materijala i  završnim odvozom na reciklažno dvorište za građevni ili EE otpad s plaćanjem svih naknada zbrinjavanja (ako u stavci nije drugačije navedeno). U jediničnu cijenu uključiti faktor rastresitosti - priznaje se količina u sraslom stanju.</t>
  </si>
  <si>
    <t>OBIJANJE TROŠNE ŽBUKE SA ZIDOVA</t>
  </si>
  <si>
    <t>RAZBIJANJE I UKLANJANJE SLOJEVA PODA</t>
  </si>
  <si>
    <t>Ručno i strojno uklanjanje slojeva poda na tlu. Slojevi poda:</t>
  </si>
  <si>
    <r>
      <t>m</t>
    </r>
    <r>
      <rPr>
        <vertAlign val="superscript"/>
        <sz val="12"/>
        <rFont val="Calibri"/>
        <family val="2"/>
        <charset val="238"/>
      </rPr>
      <t>3</t>
    </r>
  </si>
  <si>
    <t xml:space="preserve">- bitumenska HI </t>
  </si>
  <si>
    <t>- betonska podloga, prosječne debljine 8 cm</t>
  </si>
  <si>
    <t>- nosiva konstrukcija od drvenih greda ispunjena šutom, prosječne debljine 10 cm</t>
  </si>
  <si>
    <t>m³</t>
  </si>
  <si>
    <t>Ručni iskop  zemlje "C" kategorije u prosječnoj dubini od 30 cm.</t>
  </si>
  <si>
    <t>ZEMLJANI RADOVI</t>
  </si>
  <si>
    <t>Jediničnom cijenom izvođač treba obuhvatiti sve potrebne radnje za iskop materijala sa svim prijenosima do prijevoznih sredstava, skladišta ili privremene deponije otpadnog materijala i razastiranje ili odvoz na reciklažno dvorište za građevni  otpad s plaćanjem svih naknada zbrinjavanja (ako u stavci nije drugačije navedeno). U jediničnu cijenu uključiti faktor rastresitosti - priznaje se količina u sraslom stanju.</t>
  </si>
  <si>
    <t>TAMPON</t>
  </si>
  <si>
    <t>Jediničnom cijenom obuhvaćeni su svi radovi, materijali i prijevozi, potrebni za izradu nosivog sloja.</t>
  </si>
  <si>
    <r>
      <t>Obračunava se u m</t>
    </r>
    <r>
      <rPr>
        <vertAlign val="superscript"/>
        <sz val="12"/>
        <rFont val="Calibri"/>
        <family val="2"/>
        <charset val="238"/>
      </rPr>
      <t>3</t>
    </r>
    <r>
      <rPr>
        <sz val="12"/>
        <rFont val="Calibri"/>
        <family val="2"/>
        <charset val="238"/>
      </rPr>
      <t xml:space="preserve">  ugrađenog materijala u zbijenom stanju.</t>
    </r>
  </si>
  <si>
    <t>Rad obuhvaća dobavu tucanika i kamene sitneži, njihovo razastiranje i valjanje u kompaktni sloj debljine 20 cm i sve ostalo potrebno za potpuno dovršenje rada.</t>
  </si>
  <si>
    <t>GEOTEKSTIL</t>
  </si>
  <si>
    <t>Ovaj rad obuhvaća polaganje netkanog tekstila u svrhu osposobljavanja slabo nosivog ili provlaženog temeljnog tla ili posteljice za izradu nasipa iznad njega.</t>
  </si>
  <si>
    <t>Netkani tekstil koji se dobavlja u rolama razastire sa na uređeno temeljno tlo u uzdužnom smjeru. Spajanje se vrši zavarivanjem, šivanjem ili preklapanjem. Preklapanje je 50 cm za netkani i 80 cm za tkani geotekstil.</t>
  </si>
  <si>
    <r>
      <t>Površinska masa minimalno 300 g/m</t>
    </r>
    <r>
      <rPr>
        <vertAlign val="superscript"/>
        <sz val="12"/>
        <rFont val="Calibri"/>
        <family val="2"/>
        <charset val="238"/>
      </rPr>
      <t>2</t>
    </r>
    <r>
      <rPr>
        <sz val="12"/>
        <rFont val="Calibri"/>
        <family val="2"/>
        <charset val="238"/>
      </rPr>
      <t>.</t>
    </r>
  </si>
  <si>
    <t>Svi upotrebljeni materijali moraju biti atestirani a njihovu upotrebu mora odobriti nadzorni inženjer.</t>
  </si>
  <si>
    <r>
      <t>Obračun se vrši po m</t>
    </r>
    <r>
      <rPr>
        <vertAlign val="superscript"/>
        <sz val="12"/>
        <rFont val="Calibri"/>
        <family val="2"/>
        <charset val="238"/>
      </rPr>
      <t>2</t>
    </r>
    <r>
      <rPr>
        <sz val="12"/>
        <rFont val="Calibri"/>
        <family val="2"/>
        <charset val="238"/>
      </rPr>
      <t xml:space="preserve"> na gornji način položenog netkanog tekstila.</t>
    </r>
  </si>
  <si>
    <r>
      <t>m</t>
    </r>
    <r>
      <rPr>
        <vertAlign val="superscript"/>
        <sz val="12"/>
        <rFont val="Calibri"/>
        <family val="2"/>
        <charset val="238"/>
      </rPr>
      <t>2</t>
    </r>
  </si>
  <si>
    <t>Dobava i postava drvenog praga od masivnog drveta debljine 5 cm, širine 10-15 cm, duljine cca 150 cm. U stavci uključeno i lakiranje.</t>
  </si>
  <si>
    <t>IZOLATERSKI RADOVI</t>
  </si>
  <si>
    <t xml:space="preserve">Obračun po m³ ugrađenog betona. </t>
  </si>
  <si>
    <t>ARMATURNA MREŽA</t>
  </si>
  <si>
    <t>- MAG B 500</t>
  </si>
  <si>
    <t>kg</t>
  </si>
  <si>
    <t>CEMENTNI ESTRIH</t>
  </si>
  <si>
    <t>Obračun po m² gotove površine.</t>
  </si>
  <si>
    <t>BETONSKI I ARMIRANOBETONSKI RADOVI</t>
  </si>
  <si>
    <t>TOPLINSKA IZOLACIJA PODA NA TLU</t>
  </si>
  <si>
    <r>
      <t>Dobava materijala i postava toplinske izolacije poda. Izolacija se sastoji od ploča EPS-a, gustoće minimalno 25 kg/m³. Deklarirana toplinska provodljivost, maksimalno λ</t>
    </r>
    <r>
      <rPr>
        <vertAlign val="subscript"/>
        <sz val="12"/>
        <rFont val="Calibri"/>
        <family val="2"/>
        <charset val="238"/>
      </rPr>
      <t>D</t>
    </r>
    <r>
      <rPr>
        <sz val="12"/>
        <rFont val="Calibri"/>
        <family val="2"/>
        <charset val="238"/>
      </rPr>
      <t xml:space="preserve"> = 0,040 W/mK. Između ploča izolacije i plivajućeg betonskog estriha postavlja se polietilenska folija debljine 0,2 mm ljepljena samoljepljivom trakom širine 4 cm. Prilikom polaganja paziti da se spojevi donjih i gornjih  ploča ne poklapaju. U stavku je uključen sav potreban rad i materijal.</t>
    </r>
  </si>
  <si>
    <t>ZVUČNA IZOLACIJA PODA NA TLU</t>
  </si>
  <si>
    <r>
      <t>Dobava materijala i postava zvučne izolacije poda. Izolacija se sastoji od ploča elastificiranog EPS-a, gustoće minimalno 10 kg/m³. Deklarirana toplinska provodljivost, maksimalno λ</t>
    </r>
    <r>
      <rPr>
        <vertAlign val="subscript"/>
        <sz val="12"/>
        <rFont val="Calibri"/>
        <family val="2"/>
        <charset val="238"/>
      </rPr>
      <t>D</t>
    </r>
    <r>
      <rPr>
        <sz val="12"/>
        <rFont val="Calibri"/>
        <family val="2"/>
        <charset val="238"/>
      </rPr>
      <t xml:space="preserve"> = 0,042 W/mK.  Dinamička krutost maksimalno SD = 20 MN/m</t>
    </r>
    <r>
      <rPr>
        <vertAlign val="superscript"/>
        <sz val="12"/>
        <rFont val="Calibri"/>
        <family val="2"/>
        <charset val="238"/>
      </rPr>
      <t>3</t>
    </r>
    <r>
      <rPr>
        <sz val="12"/>
        <rFont val="Calibri"/>
        <family val="2"/>
        <charset val="238"/>
      </rPr>
      <t>. U stavku je uključen sav potreban rad i materijal.</t>
    </r>
  </si>
  <si>
    <t>- debljina zvučne izolacije 2 cm</t>
  </si>
  <si>
    <t>POLIETILENSKA FOLIJA</t>
  </si>
  <si>
    <t>Relativni otpor difuziji vodene pare, Sd = 35 m.</t>
  </si>
  <si>
    <t xml:space="preserve">Membrana se slobodno polaže na podlogu i spaja samoljepljivom trakom na bazi butil-gume u preklopu spoja od 15 cm. Periferno se membrana lijepi za zid tipskom trakom. Lijepljenje uračunato u stavku. </t>
  </si>
  <si>
    <t>HIDROIZOLACIJA  PODNE PLOČE (BITUMEN S ULOŠKOM STAKLENE TKANINE)</t>
  </si>
  <si>
    <t>Izrada horizontalne hidroizolacije poda prizemlja s preklopom 10 cm na AB ploču slijedećeg sastava:</t>
  </si>
  <si>
    <t>a) Hladni temeljni prednamaz na bazi bitumena koji se nanosi na suhu i očišćenu podlogu četkanjem.</t>
  </si>
  <si>
    <t>b) Jedan sloj visokofleksibilne polimer bitumenske hidroizolacijske trake za zavarivanje, kategorije 4, s uloškom od staklene tkanine debljine 4 mm.</t>
  </si>
  <si>
    <t>Rad obuhvaća i podizanje hidroizolacijske trake uz zidove u visini 10 cm. U stavku je uključena nabava i doprema svog materijala.</t>
  </si>
  <si>
    <t>Obračun po m² izvedene izolacije.</t>
  </si>
  <si>
    <t>- debljina termoizolacije 8 cm.</t>
  </si>
  <si>
    <t>Dobava i postava sintetičke membrane na bazi polietilena na postavljenu toplinsku izolaciju, prema HRN EN 1931 ili jednakovrijedno.</t>
  </si>
  <si>
    <t>PVC FOLIJA</t>
  </si>
  <si>
    <t>Izvedba cementnog estriha M 30 debljine 6 cm. Rad obuhvaća dobavu materijala, unutrašnji transport i izradu podloge. Stavka uključuje pripremu površine, razastiranje i ugradbu podloge, završnu obradu prema uvjetima za polaganje poda i zaštitu. Cementni estrih se armira PP vlakancima ili armaturnom mrežom Q-131. U stavku je uključena i izrada reške na mjestima sudara sa zidovima, stupovima i ostalim vertikalnim elementima konstrukcije s umetkom od ekspandiranog polistirena d=1 cm.</t>
  </si>
  <si>
    <t>Izvedba AB ploče debljine 15 cm od betona klase C20/25. Ploča se izvodi na prethodno stabiliziranom i izniveliranom šljunčanom tamponu debljine 20 cm na koju se postavlja sloj PVC folije kao zaštita od isušivanja betona. Gornju površinu potrebno je zagladiti za izvedbu hidroizolacije. Betonska podloga je dilatirana od postojeće građevine slojem XPS-a debljine 5 cm. Armira se s armaturnom mrežom Q188 u sredini presjeka s minimalnim preklopom od 45 cm.</t>
  </si>
  <si>
    <t>Dobava i postava PVC folije na šljunčani tamponu kao zaštita od isušivanja betona.</t>
  </si>
  <si>
    <t>DILATACIJA AB PLOČE</t>
  </si>
  <si>
    <t>AB PLOČA</t>
  </si>
  <si>
    <t>Dobava materijala i postava toplinske izolacije razdjelnog sloja (dilatacija) AB ploče i zida od XPS-a debljine 5 cm.</t>
  </si>
  <si>
    <t>HIDROIZOLACIJA ZIDOVA</t>
  </si>
  <si>
    <t>ŽBUKANJE UNUTRAŠNJIH ZIDOVA</t>
  </si>
  <si>
    <t>PODNA OBLOGA OD VINILA</t>
  </si>
  <si>
    <t>Obračun po m² postavljenog vinila.</t>
  </si>
  <si>
    <t>Dobava i ugradnja podne vinilne obloge, od tvrdog vinila, vodootpornog i protukliznog, otpornog na  ogrebotine i abraziju. Debljina vinil obloge 2 mm. U stavku uključene sve potrebne predradnje i postavljanje prema uputi proizvođača. Boja i tekstura prema odabiru Investitora. Proizvod kao TARKETT iQ Optima ili jednakovrijedan.</t>
  </si>
  <si>
    <t>KUTNA LAJSNA  ZA VINIL</t>
  </si>
  <si>
    <t>Dobava ugradnja kutna lajsne za podne vinilne obloge. Lajsne dim. 10x60 mm. U stavku uključene sve potrebne predradnje, prema uputi proizvođača. Boja i tekstura prema odabiru Investitora.</t>
  </si>
  <si>
    <t>Dobava, sječenje, savijanje i polaganje zavarenih armaturnih mreža od rebrastog čelika za armiranje B500 B. Armatura mora biti čista bez korozije ili masnoće, montirana na podmetačima i distancerima, te prije početka betoniranja pregledana od strane nadzornog inženjera.</t>
  </si>
  <si>
    <t>- daščana podna obloga</t>
  </si>
  <si>
    <t>Uklanjanje i odvoz drvenih pragova.</t>
  </si>
  <si>
    <t>Uklanjanje i odvoz parket lajsni.</t>
  </si>
  <si>
    <t>DEMONTAŽA OPREME</t>
  </si>
  <si>
    <t>- švedske ljestve jednodijelne</t>
  </si>
  <si>
    <t>kom.</t>
  </si>
  <si>
    <t>- švedske ljestve dvodijelne</t>
  </si>
  <si>
    <t>Demontaža te ponovna montaža sportske opreme radi mogućnosti postave novog sportskog poda. Demontažu izvršiti pažljivo jer se ta ista oprema vraća nakon završetka radova.</t>
  </si>
  <si>
    <t>- zaštitna mreža visine 3,0 m</t>
  </si>
  <si>
    <t>TROŠKOVNIK RADOVA - ZGRADA ŠKOLE (ŠPORTSKA DVORANA)</t>
  </si>
  <si>
    <t>TROŠKOVNIK RADOVA - UČENIČKI DOM (SOBE 3/II, 14/II, 1/III, 11/III, 5/POTK, 7/POTK)</t>
  </si>
  <si>
    <t>TROŠKOVNIK RADOVA - ZGRADA PRAKTIČNE NASTAVE (SOBA 3, SOBA 4)</t>
  </si>
  <si>
    <t>SANACIJA PARKETA (SOBA 4)</t>
  </si>
  <si>
    <t>A.</t>
  </si>
  <si>
    <t>ZGRADA PRAKTIČNE NASTAVE</t>
  </si>
  <si>
    <t>C.</t>
  </si>
  <si>
    <t>B.</t>
  </si>
  <si>
    <t xml:space="preserve">UČENIČKI DOM </t>
  </si>
  <si>
    <t xml:space="preserve">ZGRADA ŠKOLE </t>
  </si>
  <si>
    <t>SVEUKUPNA REKAPITULACIJA</t>
  </si>
  <si>
    <t>UKUPNO (€):</t>
  </si>
  <si>
    <t xml:space="preserve"> </t>
  </si>
  <si>
    <t>PDV 25% (€):</t>
  </si>
  <si>
    <t>SVEUKUPNO S PDV-om (€):</t>
  </si>
  <si>
    <t xml:space="preserve">Dobava materijala i izvedba  vertikalne hidroizolacije na bazi polimercementnog premaza u visini od 100 cm. Izvodi se u dva premaza prema uputama proizvođača. </t>
  </si>
  <si>
    <t>Strojno i ručno uklanjanje dotrajale žbuke na dijelovima zidova nakon detaljnog pregleda prema nalogu nadzornog inženjera. Uklanja se sloj prosječne debljine 3 cm. U stavci je uključena pokretna skela.</t>
  </si>
  <si>
    <t>Žbukanje unutrašnjih zidova od opeke tvornički spravljenom hidroizolacijskom žbukom debljine 2,0-3,0 cm. Prije žbukanja sve površine impregnirati rijetkim cementnim mortom (cementni špric).  Stavka uključuje dobavu i transport svog potrebnog materijala . Visina prostorija do 4,60 m.</t>
  </si>
  <si>
    <t>RUČNI ISKOP U TERENU "C" KATEGORIJE</t>
  </si>
  <si>
    <t>Za izradu ovog sloja upotrebljava se tucanik krupnoće 31,5 do 63 mm i kamena sitnež krupnoće 8 do 16 i 0 do 4 mm. Svaki od ovih materijala mora zadovoljavati određene zahtjeve prema odredbama standarda. Nabijanje do modula stišljivosti Ms= 50 MPa i fino planiranje nivelete na ± 2 cm.</t>
  </si>
  <si>
    <t>- završni premaz od vodoperivog bezbojnog laka (do visine 200 cm od poda)</t>
  </si>
  <si>
    <t>Dobava i postava aluminijskog L profila širine 140 cm i visine 10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</si>
</sst>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43" formatCode="_-* #,##0.00\ _k_n_-;\-* #,##0.00\ _k_n_-;_-* &quot;-&quot;??\ _k_n_-;_-@_-"/>
    <numFmt numFmtId="164" formatCode="_-* #,##0.00_-;\-* #,##0.00_-;_-* &quot;-&quot;??_-;_-@_-"/>
    <numFmt numFmtId="165" formatCode="General\."/>
  </numFmts>
  <fonts count="2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0"/>
      <name val="MS Sans Serif"/>
      <family val="2"/>
      <charset val="238"/>
    </font>
    <font>
      <b/>
      <sz val="12"/>
      <name val="Calibri"/>
      <family val="2"/>
      <charset val="238"/>
    </font>
    <font>
      <sz val="12"/>
      <name val="Calibri"/>
      <family val="2"/>
      <charset val="238"/>
    </font>
    <font>
      <sz val="12"/>
      <name val="Arial"/>
      <family val="2"/>
      <charset val="238"/>
    </font>
    <font>
      <b/>
      <u/>
      <sz val="12"/>
      <name val="Calibri"/>
      <family val="2"/>
      <charset val="238"/>
    </font>
    <font>
      <sz val="11"/>
      <color theme="1"/>
      <name val="Calibri"/>
      <family val="2"/>
      <charset val="238"/>
      <scheme val="minor"/>
    </font>
    <font>
      <b/>
      <sz val="14"/>
      <name val="Calibri"/>
      <family val="2"/>
      <charset val="238"/>
      <scheme val="minor"/>
    </font>
    <font>
      <sz val="14"/>
      <name val="Calibri"/>
      <family val="2"/>
      <charset val="238"/>
      <scheme val="minor"/>
    </font>
    <font>
      <sz val="11"/>
      <name val="Arial"/>
      <family val="1"/>
    </font>
    <font>
      <sz val="10"/>
      <name val="Calibri"/>
      <family val="2"/>
      <charset val="238"/>
      <scheme val="minor"/>
    </font>
    <font>
      <sz val="18"/>
      <name val="Calibri"/>
      <family val="2"/>
      <charset val="238"/>
      <scheme val="minor"/>
    </font>
    <font>
      <sz val="10"/>
      <name val="Arial"/>
      <family val="2"/>
    </font>
    <font>
      <sz val="10"/>
      <name val="Verdana"/>
      <family val="2"/>
      <charset val="238"/>
    </font>
    <font>
      <sz val="10"/>
      <name val="Helv"/>
      <charset val="238"/>
    </font>
    <font>
      <b/>
      <sz val="18"/>
      <name val="Calibri"/>
      <family val="2"/>
      <charset val="238"/>
      <scheme val="minor"/>
    </font>
    <font>
      <vertAlign val="subscript"/>
      <sz val="12"/>
      <name val="Calibri"/>
      <family val="2"/>
      <charset val="238"/>
    </font>
    <font>
      <vertAlign val="superscript"/>
      <sz val="12"/>
      <name val="Calibri"/>
      <family val="2"/>
      <charset val="238"/>
    </font>
    <font>
      <sz val="12"/>
      <name val="Calibri"/>
      <family val="2"/>
      <charset val="238"/>
    </font>
    <font>
      <b/>
      <sz val="12"/>
      <name val="Calibri"/>
      <family val="2"/>
      <charset val="238"/>
    </font>
    <font>
      <b/>
      <sz val="12"/>
      <name val="Calibri"/>
      <family val="2"/>
      <charset val="238"/>
      <scheme val="minor"/>
    </font>
    <font>
      <sz val="12"/>
      <name val="Calibri"/>
      <family val="2"/>
      <charset val="238"/>
      <scheme val="minor"/>
    </font>
    <font>
      <b/>
      <sz val="16"/>
      <name val="Calibri"/>
      <family val="2"/>
      <charset val="238"/>
      <scheme val="minor"/>
    </font>
    <font>
      <b/>
      <sz val="10"/>
      <name val="Calibri"/>
      <family val="2"/>
      <charset val="238"/>
      <scheme val="minor"/>
    </font>
  </fonts>
  <fills count="4">
    <fill>
      <patternFill patternType="none"/>
    </fill>
    <fill>
      <patternFill patternType="gray125"/>
    </fill>
    <fill>
      <patternFill patternType="solid">
        <fgColor indexed="55"/>
        <bgColor indexed="64"/>
      </patternFill>
    </fill>
    <fill>
      <patternFill patternType="solid">
        <fgColor rgb="FF969696"/>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double">
        <color indexed="64"/>
      </bottom>
      <diagonal/>
    </border>
  </borders>
  <cellStyleXfs count="55">
    <xf numFmtId="0" fontId="0" fillId="0" borderId="0"/>
    <xf numFmtId="40" fontId="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1" fillId="0" borderId="0"/>
    <xf numFmtId="0" fontId="2" fillId="0" borderId="0"/>
    <xf numFmtId="0" fontId="12" fillId="0" borderId="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0" fontId="2" fillId="0" borderId="0" applyBorder="0">
      <alignment horizontal="left" wrapText="1" indent="1"/>
      <protection locked="0"/>
    </xf>
    <xf numFmtId="0" fontId="2" fillId="0" borderId="0"/>
    <xf numFmtId="0" fontId="15" fillId="0" borderId="0"/>
    <xf numFmtId="164" fontId="2" fillId="0" borderId="0" applyFont="0" applyFill="0" applyBorder="0" applyAlignment="0" applyProtection="0"/>
    <xf numFmtId="0" fontId="16" fillId="0" borderId="0"/>
    <xf numFmtId="0" fontId="17" fillId="0" borderId="0"/>
    <xf numFmtId="44" fontId="15" fillId="0" borderId="0" applyFont="0" applyFill="0" applyBorder="0" applyAlignment="0" applyProtection="0"/>
    <xf numFmtId="164" fontId="15" fillId="0" borderId="0" applyFont="0" applyFill="0" applyBorder="0" applyAlignment="0" applyProtection="0"/>
  </cellStyleXfs>
  <cellXfs count="157">
    <xf numFmtId="0" fontId="0" fillId="0" borderId="0" xfId="0"/>
    <xf numFmtId="0" fontId="6" fillId="0" borderId="0" xfId="0" applyFont="1"/>
    <xf numFmtId="0" fontId="6" fillId="0" borderId="0" xfId="0" applyFont="1" applyAlignment="1">
      <alignment horizontal="center" vertical="center"/>
    </xf>
    <xf numFmtId="0" fontId="6" fillId="0" borderId="0" xfId="0" applyFont="1" applyAlignment="1">
      <alignment vertical="top"/>
    </xf>
    <xf numFmtId="0" fontId="5" fillId="0" borderId="0" xfId="0" applyFont="1"/>
    <xf numFmtId="0" fontId="6" fillId="0" borderId="0" xfId="30" applyFont="1"/>
    <xf numFmtId="4" fontId="6" fillId="0" borderId="0" xfId="30" applyNumberFormat="1" applyFont="1" applyAlignment="1">
      <alignment horizontal="right"/>
    </xf>
    <xf numFmtId="0" fontId="13" fillId="0" borderId="0" xfId="0" applyFont="1"/>
    <xf numFmtId="0" fontId="11" fillId="0" borderId="0" xfId="0" applyFont="1"/>
    <xf numFmtId="0" fontId="5" fillId="0" borderId="0" xfId="30" applyFont="1" applyAlignment="1">
      <alignment vertical="top"/>
    </xf>
    <xf numFmtId="0" fontId="5" fillId="0" borderId="0" xfId="0" applyFont="1" applyAlignment="1">
      <alignment horizontal="justify" vertical="top" wrapText="1"/>
    </xf>
    <xf numFmtId="0" fontId="6" fillId="0" borderId="0" xfId="0" applyFont="1" applyAlignment="1">
      <alignment horizontal="justify" vertical="top" wrapText="1"/>
    </xf>
    <xf numFmtId="0" fontId="5" fillId="2" borderId="0" xfId="0" applyFont="1" applyFill="1" applyAlignment="1">
      <alignment horizontal="justify" vertical="top" wrapText="1"/>
    </xf>
    <xf numFmtId="0" fontId="6" fillId="0" borderId="0" xfId="0" quotePrefix="1" applyFont="1" applyAlignment="1">
      <alignment horizontal="justify" vertical="top" wrapText="1"/>
    </xf>
    <xf numFmtId="0" fontId="5" fillId="2" borderId="0" xfId="0" applyFont="1" applyFill="1" applyAlignment="1">
      <alignment horizontal="left" vertical="top"/>
    </xf>
    <xf numFmtId="4" fontId="5" fillId="0" borderId="2" xfId="0" applyNumberFormat="1" applyFont="1" applyBorder="1" applyAlignment="1">
      <alignment horizontal="center" vertical="center" wrapText="1" shrinkToFit="1"/>
    </xf>
    <xf numFmtId="43" fontId="5" fillId="0" borderId="2" xfId="3" applyNumberFormat="1" applyFont="1" applyBorder="1" applyAlignment="1" applyProtection="1">
      <alignment horizontal="center" vertical="center" wrapText="1" shrinkToFit="1"/>
    </xf>
    <xf numFmtId="0" fontId="5" fillId="0" borderId="0" xfId="0" applyFont="1" applyAlignment="1">
      <alignment horizontal="left" vertical="top"/>
    </xf>
    <xf numFmtId="165" fontId="5" fillId="0" borderId="0" xfId="0" applyNumberFormat="1" applyFont="1" applyAlignment="1">
      <alignment horizontal="right" vertical="top"/>
    </xf>
    <xf numFmtId="165" fontId="5" fillId="2" borderId="0" xfId="0" applyNumberFormat="1" applyFont="1" applyFill="1" applyAlignment="1">
      <alignment horizontal="right" vertical="top"/>
    </xf>
    <xf numFmtId="0" fontId="5" fillId="0" borderId="2" xfId="0" applyFont="1" applyBorder="1" applyAlignment="1">
      <alignment horizontal="center" vertical="center" wrapText="1" shrinkToFit="1"/>
    </xf>
    <xf numFmtId="4" fontId="5" fillId="0" borderId="2" xfId="3" applyNumberFormat="1" applyFont="1" applyBorder="1" applyAlignment="1" applyProtection="1">
      <alignment horizontal="center" vertical="center" wrapText="1" shrinkToFit="1"/>
    </xf>
    <xf numFmtId="165" fontId="5" fillId="0" borderId="2" xfId="0" applyNumberFormat="1" applyFont="1" applyBorder="1" applyAlignment="1">
      <alignment horizontal="center" vertical="center"/>
    </xf>
    <xf numFmtId="43" fontId="6" fillId="0" borderId="1" xfId="0" applyNumberFormat="1" applyFont="1" applyBorder="1" applyAlignment="1">
      <alignment horizontal="center" vertical="center" shrinkToFit="1"/>
    </xf>
    <xf numFmtId="43" fontId="5" fillId="0" borderId="0" xfId="3" applyNumberFormat="1" applyFont="1" applyAlignment="1" applyProtection="1">
      <alignment horizontal="center" vertical="center" shrinkToFit="1"/>
    </xf>
    <xf numFmtId="43" fontId="5" fillId="2" borderId="0" xfId="0" applyNumberFormat="1" applyFont="1" applyFill="1" applyAlignment="1">
      <alignment horizontal="center" vertical="center" shrinkToFit="1"/>
    </xf>
    <xf numFmtId="43" fontId="5" fillId="0" borderId="0" xfId="0" applyNumberFormat="1" applyFont="1" applyAlignment="1">
      <alignment horizontal="center" vertical="center" shrinkToFit="1"/>
    </xf>
    <xf numFmtId="43" fontId="6" fillId="0" borderId="0" xfId="0" applyNumberFormat="1" applyFont="1" applyAlignment="1">
      <alignment horizontal="center" vertical="center" shrinkToFit="1"/>
    </xf>
    <xf numFmtId="43" fontId="8" fillId="2" borderId="0" xfId="0" applyNumberFormat="1" applyFont="1" applyFill="1" applyAlignment="1">
      <alignment horizontal="center" vertical="center" shrinkToFit="1"/>
    </xf>
    <xf numFmtId="43" fontId="8" fillId="0" borderId="0" xfId="0" applyNumberFormat="1" applyFont="1" applyAlignment="1">
      <alignment horizontal="center" vertical="center" shrinkToFit="1"/>
    </xf>
    <xf numFmtId="0" fontId="6" fillId="0" borderId="1" xfId="0" applyFont="1" applyBorder="1" applyAlignment="1">
      <alignment horizontal="center" vertical="center" shrinkToFit="1"/>
    </xf>
    <xf numFmtId="4" fontId="6" fillId="0" borderId="1" xfId="0" applyNumberFormat="1" applyFont="1" applyBorder="1" applyAlignment="1">
      <alignment horizontal="center" vertical="center" shrinkToFit="1"/>
    </xf>
    <xf numFmtId="0" fontId="5" fillId="0" borderId="0" xfId="0" applyFont="1" applyAlignment="1">
      <alignment horizontal="center" vertical="center" shrinkToFit="1"/>
    </xf>
    <xf numFmtId="4" fontId="5" fillId="0" borderId="0" xfId="0" applyNumberFormat="1" applyFont="1" applyAlignment="1">
      <alignment horizontal="center" vertical="center" shrinkToFit="1"/>
    </xf>
    <xf numFmtId="0" fontId="5" fillId="2" borderId="0" xfId="0" applyFont="1" applyFill="1" applyAlignment="1">
      <alignment horizontal="center" vertical="center" shrinkToFit="1"/>
    </xf>
    <xf numFmtId="4" fontId="5" fillId="2" borderId="0" xfId="0" applyNumberFormat="1" applyFont="1" applyFill="1" applyAlignment="1">
      <alignment horizontal="center" vertical="center" shrinkToFit="1"/>
    </xf>
    <xf numFmtId="0" fontId="6" fillId="0" borderId="0" xfId="0" applyFont="1" applyAlignment="1">
      <alignment horizontal="center" vertical="center" shrinkToFit="1"/>
    </xf>
    <xf numFmtId="4" fontId="6" fillId="0" borderId="0" xfId="0" applyNumberFormat="1" applyFont="1" applyAlignment="1">
      <alignment horizontal="center" vertical="center" shrinkToFit="1"/>
    </xf>
    <xf numFmtId="0" fontId="6" fillId="2" borderId="0" xfId="0" applyFont="1" applyFill="1" applyAlignment="1">
      <alignment horizontal="center" vertical="center" shrinkToFit="1"/>
    </xf>
    <xf numFmtId="4" fontId="6" fillId="2" borderId="0" xfId="0" applyNumberFormat="1" applyFont="1" applyFill="1" applyAlignment="1">
      <alignment horizontal="center" vertical="center" shrinkToFit="1"/>
    </xf>
    <xf numFmtId="4" fontId="6" fillId="0" borderId="0" xfId="0" applyNumberFormat="1" applyFont="1" applyAlignment="1" applyProtection="1">
      <alignment horizontal="center" vertical="center" shrinkToFit="1"/>
      <protection locked="0"/>
    </xf>
    <xf numFmtId="4" fontId="5" fillId="0" borderId="0" xfId="0" applyNumberFormat="1" applyFont="1" applyAlignment="1" applyProtection="1">
      <alignment horizontal="center" vertical="center" shrinkToFit="1"/>
      <protection locked="0"/>
    </xf>
    <xf numFmtId="4" fontId="6" fillId="2" borderId="0" xfId="0" applyNumberFormat="1" applyFont="1" applyFill="1" applyAlignment="1" applyProtection="1">
      <alignment horizontal="center" vertical="center" shrinkToFit="1"/>
      <protection locked="0"/>
    </xf>
    <xf numFmtId="4" fontId="5" fillId="2" borderId="0" xfId="0" applyNumberFormat="1" applyFont="1" applyFill="1" applyAlignment="1" applyProtection="1">
      <alignment horizontal="center" vertical="center" shrinkToFit="1"/>
      <protection locked="0"/>
    </xf>
    <xf numFmtId="0" fontId="8" fillId="2" borderId="0" xfId="0" applyFont="1" applyFill="1" applyAlignment="1">
      <alignment horizontal="center" vertical="center" shrinkToFit="1"/>
    </xf>
    <xf numFmtId="4" fontId="8" fillId="2" borderId="0" xfId="0" applyNumberFormat="1" applyFont="1" applyFill="1" applyAlignment="1">
      <alignment horizontal="center" vertical="center" shrinkToFit="1"/>
    </xf>
    <xf numFmtId="0" fontId="8" fillId="0" borderId="0" xfId="0" applyFont="1" applyAlignment="1">
      <alignment horizontal="center" vertical="center" shrinkToFit="1"/>
    </xf>
    <xf numFmtId="4" fontId="8" fillId="0" borderId="0" xfId="0" applyNumberFormat="1" applyFont="1" applyAlignment="1">
      <alignment horizontal="center" vertical="center" shrinkToFit="1"/>
    </xf>
    <xf numFmtId="165" fontId="6" fillId="0" borderId="0" xfId="0" applyNumberFormat="1" applyFont="1" applyAlignment="1">
      <alignment horizontal="left" vertical="top"/>
    </xf>
    <xf numFmtId="165" fontId="8" fillId="2" borderId="0" xfId="0" applyNumberFormat="1" applyFont="1" applyFill="1" applyAlignment="1">
      <alignment horizontal="right" vertical="top"/>
    </xf>
    <xf numFmtId="165" fontId="6" fillId="0" borderId="0" xfId="0" applyNumberFormat="1" applyFont="1" applyAlignment="1">
      <alignment horizontal="center" vertical="center" shrinkToFit="1"/>
    </xf>
    <xf numFmtId="165" fontId="6" fillId="0" borderId="0" xfId="0" applyNumberFormat="1" applyFont="1" applyAlignment="1" applyProtection="1">
      <alignment horizontal="center" vertical="center" shrinkToFit="1"/>
      <protection locked="0"/>
    </xf>
    <xf numFmtId="4" fontId="6" fillId="0" borderId="1" xfId="0" applyNumberFormat="1" applyFont="1" applyBorder="1" applyAlignment="1" applyProtection="1">
      <alignment horizontal="center" vertical="center" shrinkToFit="1"/>
      <protection locked="0"/>
    </xf>
    <xf numFmtId="4" fontId="5" fillId="0" borderId="0" xfId="3" applyNumberFormat="1" applyFont="1" applyAlignment="1" applyProtection="1">
      <alignment horizontal="center" vertical="center" shrinkToFit="1"/>
      <protection locked="0"/>
    </xf>
    <xf numFmtId="4" fontId="8" fillId="2" borderId="0" xfId="0" applyNumberFormat="1" applyFont="1" applyFill="1" applyAlignment="1" applyProtection="1">
      <alignment horizontal="center" vertical="center" shrinkToFit="1"/>
      <protection locked="0"/>
    </xf>
    <xf numFmtId="4" fontId="8" fillId="0" borderId="0" xfId="0" applyNumberFormat="1" applyFont="1" applyAlignment="1" applyProtection="1">
      <alignment horizontal="center" vertical="center" shrinkToFit="1"/>
      <protection locked="0"/>
    </xf>
    <xf numFmtId="0" fontId="5" fillId="0" borderId="0" xfId="30" applyFont="1" applyAlignment="1">
      <alignment horizontal="justify" vertical="top" wrapText="1"/>
    </xf>
    <xf numFmtId="0" fontId="6" fillId="0" borderId="0" xfId="30" applyFont="1" applyAlignment="1">
      <alignment horizontal="justify" vertical="top" wrapText="1"/>
    </xf>
    <xf numFmtId="0" fontId="6" fillId="0" borderId="0" xfId="30" quotePrefix="1" applyFont="1" applyAlignment="1">
      <alignment horizontal="left" vertical="top" wrapText="1" indent="1"/>
    </xf>
    <xf numFmtId="0" fontId="5" fillId="0" borderId="0" xfId="30" applyFont="1" applyAlignment="1">
      <alignment horizontal="center" vertical="top" wrapText="1"/>
    </xf>
    <xf numFmtId="0" fontId="5" fillId="0" borderId="2" xfId="0" applyFont="1" applyBorder="1" applyAlignment="1">
      <alignment horizontal="center" vertical="center"/>
    </xf>
    <xf numFmtId="0" fontId="5" fillId="0" borderId="0" xfId="0" quotePrefix="1" applyFont="1" applyAlignment="1">
      <alignment horizontal="justify" vertical="top" wrapText="1"/>
    </xf>
    <xf numFmtId="0" fontId="14" fillId="0" borderId="0" xfId="0" applyFont="1" applyAlignment="1">
      <alignment horizontal="center" vertical="top"/>
    </xf>
    <xf numFmtId="0" fontId="18" fillId="0" borderId="0" xfId="0" applyFont="1" applyAlignment="1">
      <alignment horizontal="left" vertical="top"/>
    </xf>
    <xf numFmtId="0" fontId="14" fillId="0" borderId="0" xfId="0" applyFont="1" applyAlignment="1">
      <alignment horizontal="left" vertical="top"/>
    </xf>
    <xf numFmtId="0" fontId="18"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vertical="top" wrapText="1"/>
    </xf>
    <xf numFmtId="0" fontId="11" fillId="0" borderId="0" xfId="0" applyFont="1" applyAlignment="1">
      <alignment horizontal="center" vertical="top"/>
    </xf>
    <xf numFmtId="0" fontId="11" fillId="0" borderId="0" xfId="0" applyFont="1" applyAlignment="1">
      <alignment horizontal="left" vertical="top"/>
    </xf>
    <xf numFmtId="0" fontId="10" fillId="0" borderId="0" xfId="0" applyFont="1" applyAlignment="1">
      <alignment vertical="top"/>
    </xf>
    <xf numFmtId="0" fontId="10" fillId="0" borderId="0" xfId="0" applyFont="1"/>
    <xf numFmtId="0" fontId="11" fillId="0" borderId="0" xfId="0" applyFont="1" applyAlignment="1">
      <alignment horizontal="right" vertical="top"/>
    </xf>
    <xf numFmtId="0" fontId="14" fillId="0" borderId="0" xfId="0" applyFont="1" applyAlignment="1">
      <alignment horizontal="right" vertical="top"/>
    </xf>
    <xf numFmtId="49" fontId="10" fillId="0" borderId="0" xfId="0" applyNumberFormat="1" applyFont="1" applyAlignment="1">
      <alignment horizontal="left" vertical="top"/>
    </xf>
    <xf numFmtId="0" fontId="14" fillId="0" borderId="0" xfId="0" applyFont="1"/>
    <xf numFmtId="0" fontId="10" fillId="0" borderId="0" xfId="0" applyFont="1" applyAlignment="1">
      <alignment vertical="center"/>
    </xf>
    <xf numFmtId="165" fontId="6" fillId="0" borderId="0" xfId="0" applyNumberFormat="1" applyFont="1" applyAlignment="1">
      <alignment vertical="top"/>
    </xf>
    <xf numFmtId="43" fontId="6" fillId="0" borderId="0" xfId="0" applyNumberFormat="1" applyFont="1" applyAlignment="1">
      <alignment horizontal="right" vertical="center" shrinkToFit="1"/>
    </xf>
    <xf numFmtId="0" fontId="18" fillId="0" borderId="0" xfId="0" applyFont="1" applyAlignment="1">
      <alignment horizontal="center" vertical="center"/>
    </xf>
    <xf numFmtId="0" fontId="6" fillId="0" borderId="1" xfId="0" applyFont="1" applyBorder="1" applyAlignment="1">
      <alignment horizontal="justify" vertical="top" wrapText="1"/>
    </xf>
    <xf numFmtId="4" fontId="21" fillId="0" borderId="0" xfId="0" applyNumberFormat="1" applyFont="1" applyAlignment="1" applyProtection="1">
      <alignment horizontal="center" vertical="center" shrinkToFit="1"/>
      <protection locked="0"/>
    </xf>
    <xf numFmtId="4" fontId="22" fillId="2" borderId="0" xfId="0" applyNumberFormat="1" applyFont="1" applyFill="1" applyAlignment="1" applyProtection="1">
      <alignment horizontal="center" vertical="center" shrinkToFit="1"/>
      <protection locked="0"/>
    </xf>
    <xf numFmtId="4" fontId="22" fillId="0" borderId="0" xfId="0" applyNumberFormat="1" applyFont="1" applyAlignment="1" applyProtection="1">
      <alignment horizontal="center" vertical="center" shrinkToFit="1"/>
      <protection locked="0"/>
    </xf>
    <xf numFmtId="4" fontId="21" fillId="2" borderId="0" xfId="0" applyNumberFormat="1" applyFont="1" applyFill="1" applyAlignment="1" applyProtection="1">
      <alignment horizontal="center" vertical="center" shrinkToFit="1"/>
      <protection locked="0"/>
    </xf>
    <xf numFmtId="0" fontId="5" fillId="0" borderId="0" xfId="0" applyFont="1" applyAlignment="1">
      <alignment horizontal="center" vertical="center"/>
    </xf>
    <xf numFmtId="4" fontId="5" fillId="0" borderId="0" xfId="0" applyNumberFormat="1" applyFont="1" applyAlignment="1">
      <alignment horizontal="center" vertical="center"/>
    </xf>
    <xf numFmtId="4" fontId="6" fillId="0" borderId="0" xfId="0" applyNumberFormat="1" applyFont="1" applyAlignment="1" applyProtection="1">
      <alignment horizontal="center" vertical="center"/>
      <protection locked="0"/>
    </xf>
    <xf numFmtId="43" fontId="5" fillId="0" borderId="0" xfId="0" applyNumberFormat="1" applyFont="1" applyAlignment="1">
      <alignment horizontal="center" vertical="center"/>
    </xf>
    <xf numFmtId="4" fontId="6" fillId="0" borderId="0" xfId="0" applyNumberFormat="1" applyFont="1" applyAlignment="1">
      <alignment horizontal="center" vertical="center"/>
    </xf>
    <xf numFmtId="43" fontId="6" fillId="0" borderId="0" xfId="0" applyNumberFormat="1" applyFont="1" applyAlignment="1">
      <alignment horizontal="center" vertical="center"/>
    </xf>
    <xf numFmtId="0" fontId="23" fillId="0" borderId="0" xfId="0" quotePrefix="1" applyFont="1" applyAlignment="1">
      <alignment horizontal="justify" vertical="top" wrapText="1"/>
    </xf>
    <xf numFmtId="0" fontId="24" fillId="0" borderId="0" xfId="0" applyFont="1"/>
    <xf numFmtId="165" fontId="23" fillId="0" borderId="0" xfId="0" applyNumberFormat="1" applyFont="1" applyAlignment="1">
      <alignment horizontal="right" vertical="top"/>
    </xf>
    <xf numFmtId="0" fontId="24" fillId="0" borderId="0" xfId="0" quotePrefix="1" applyFont="1" applyAlignment="1">
      <alignment horizontal="justify" vertical="top" wrapText="1"/>
    </xf>
    <xf numFmtId="43" fontId="6" fillId="0" borderId="0" xfId="3" applyNumberFormat="1" applyFont="1" applyFill="1" applyAlignment="1" applyProtection="1">
      <alignment horizontal="center" vertical="center"/>
    </xf>
    <xf numFmtId="4" fontId="5" fillId="0" borderId="0" xfId="0" applyNumberFormat="1" applyFont="1" applyAlignment="1" applyProtection="1">
      <alignment horizontal="center" vertical="center"/>
      <protection locked="0"/>
    </xf>
    <xf numFmtId="43" fontId="5" fillId="0" borderId="0" xfId="0" applyNumberFormat="1" applyFont="1" applyAlignment="1">
      <alignment horizontal="right" vertical="center"/>
    </xf>
    <xf numFmtId="43" fontId="6" fillId="0" borderId="0" xfId="0" applyNumberFormat="1" applyFont="1" applyAlignment="1">
      <alignment horizontal="right" vertical="center"/>
    </xf>
    <xf numFmtId="0" fontId="5" fillId="0" borderId="0" xfId="0" applyFont="1" applyAlignment="1" applyProtection="1">
      <alignment horizontal="justify" vertical="top" wrapText="1"/>
      <protection locked="0"/>
    </xf>
    <xf numFmtId="0" fontId="5" fillId="0" borderId="0" xfId="0" applyFont="1" applyAlignment="1">
      <alignment horizontal="left" vertical="top" wrapText="1"/>
    </xf>
    <xf numFmtId="0" fontId="5" fillId="0" borderId="0" xfId="0" applyFont="1" applyAlignment="1">
      <alignment horizontal="center" vertical="top"/>
    </xf>
    <xf numFmtId="0" fontId="6" fillId="0" borderId="0" xfId="0" applyFont="1" applyAlignment="1">
      <alignment horizontal="center" vertical="center" wrapText="1"/>
    </xf>
    <xf numFmtId="4" fontId="5" fillId="0" borderId="0" xfId="0" applyNumberFormat="1" applyFont="1" applyAlignment="1">
      <alignment horizontal="center" vertical="center" wrapText="1"/>
    </xf>
    <xf numFmtId="4" fontId="5" fillId="0" borderId="0" xfId="3" applyNumberFormat="1" applyFont="1" applyBorder="1" applyAlignment="1" applyProtection="1">
      <alignment vertical="top"/>
    </xf>
    <xf numFmtId="0" fontId="5" fillId="2" borderId="0" xfId="0" applyFont="1" applyFill="1" applyAlignment="1">
      <alignment horizontal="center" vertical="center"/>
    </xf>
    <xf numFmtId="4" fontId="5" fillId="2" borderId="0" xfId="0" applyNumberFormat="1" applyFont="1" applyFill="1" applyAlignment="1">
      <alignment horizontal="center" vertical="center"/>
    </xf>
    <xf numFmtId="4" fontId="6" fillId="2" borderId="0" xfId="3" applyNumberFormat="1" applyFont="1" applyFill="1" applyAlignment="1" applyProtection="1">
      <alignment horizontal="center" vertical="center"/>
      <protection locked="0"/>
    </xf>
    <xf numFmtId="43" fontId="6" fillId="2" borderId="0" xfId="3" applyNumberFormat="1" applyFont="1" applyFill="1" applyAlignment="1" applyProtection="1">
      <alignment horizontal="center" vertical="center"/>
    </xf>
    <xf numFmtId="4" fontId="6" fillId="0" borderId="0" xfId="3" applyNumberFormat="1" applyFont="1" applyFill="1" applyAlignment="1" applyProtection="1">
      <alignment horizontal="center" vertical="center"/>
      <protection locked="0"/>
    </xf>
    <xf numFmtId="165" fontId="25" fillId="3" borderId="0" xfId="0" applyNumberFormat="1" applyFont="1" applyFill="1" applyAlignment="1">
      <alignment horizontal="center" vertical="center" wrapText="1"/>
    </xf>
    <xf numFmtId="0" fontId="25" fillId="3" borderId="0" xfId="0" applyFont="1" applyFill="1" applyAlignment="1">
      <alignment horizontal="center" vertical="center" wrapText="1"/>
    </xf>
    <xf numFmtId="0" fontId="23" fillId="3" borderId="0" xfId="0" applyFont="1" applyFill="1" applyAlignment="1">
      <alignment horizontal="center" vertical="center" wrapText="1"/>
    </xf>
    <xf numFmtId="4" fontId="23" fillId="3" borderId="0" xfId="0" applyNumberFormat="1" applyFont="1" applyFill="1" applyAlignment="1">
      <alignment horizontal="center" vertical="center" wrapText="1"/>
    </xf>
    <xf numFmtId="43" fontId="23" fillId="3" borderId="0" xfId="0" applyNumberFormat="1" applyFont="1" applyFill="1" applyAlignment="1">
      <alignment horizontal="center" vertical="center" wrapText="1"/>
    </xf>
    <xf numFmtId="165" fontId="26" fillId="0" borderId="0" xfId="0" applyNumberFormat="1" applyFont="1" applyAlignment="1">
      <alignment horizontal="right" vertical="top"/>
    </xf>
    <xf numFmtId="0" fontId="25" fillId="0" borderId="0" xfId="0" applyFont="1" applyAlignment="1">
      <alignment horizontal="justify" vertical="top" wrapText="1"/>
    </xf>
    <xf numFmtId="0" fontId="23" fillId="0" borderId="0" xfId="0" applyFont="1" applyAlignment="1">
      <alignment horizontal="center" vertical="center"/>
    </xf>
    <xf numFmtId="4" fontId="23" fillId="0" borderId="0" xfId="0" applyNumberFormat="1" applyFont="1" applyAlignment="1">
      <alignment horizontal="center" vertical="center"/>
    </xf>
    <xf numFmtId="43" fontId="23" fillId="0" borderId="0" xfId="0" applyNumberFormat="1" applyFont="1" applyAlignment="1">
      <alignment horizontal="center" vertical="center"/>
    </xf>
    <xf numFmtId="0" fontId="26" fillId="0" borderId="0" xfId="0" applyFont="1"/>
    <xf numFmtId="165" fontId="14" fillId="0" borderId="0" xfId="0" applyNumberFormat="1" applyFont="1" applyAlignment="1">
      <alignment horizontal="right" vertical="top"/>
    </xf>
    <xf numFmtId="0" fontId="14" fillId="0" borderId="0" xfId="0" applyFont="1" applyAlignment="1">
      <alignment horizontal="justify" vertical="top" wrapText="1"/>
    </xf>
    <xf numFmtId="0" fontId="24" fillId="0" borderId="0" xfId="0" applyFont="1" applyAlignment="1">
      <alignment horizontal="center" vertical="center"/>
    </xf>
    <xf numFmtId="4" fontId="24" fillId="0" borderId="0" xfId="0" applyNumberFormat="1" applyFont="1" applyAlignment="1">
      <alignment horizontal="center" vertical="center"/>
    </xf>
    <xf numFmtId="43" fontId="24" fillId="0" borderId="0" xfId="0" applyNumberFormat="1" applyFont="1" applyAlignment="1">
      <alignment horizontal="center" vertical="center"/>
    </xf>
    <xf numFmtId="165" fontId="10" fillId="0" borderId="1" xfId="0" applyNumberFormat="1" applyFont="1" applyBorder="1" applyAlignment="1">
      <alignment horizontal="right" vertical="top"/>
    </xf>
    <xf numFmtId="0" fontId="23" fillId="0" borderId="1" xfId="0" applyFont="1" applyBorder="1" applyAlignment="1">
      <alignment horizontal="center" vertical="center"/>
    </xf>
    <xf numFmtId="4" fontId="23" fillId="0" borderId="1" xfId="0" applyNumberFormat="1" applyFont="1" applyBorder="1" applyAlignment="1">
      <alignment horizontal="center" vertical="center"/>
    </xf>
    <xf numFmtId="43" fontId="23" fillId="0" borderId="1" xfId="0" applyNumberFormat="1" applyFont="1" applyBorder="1" applyAlignment="1">
      <alignment horizontal="center" vertical="center"/>
    </xf>
    <xf numFmtId="165" fontId="10" fillId="0" borderId="0" xfId="0" applyNumberFormat="1" applyFont="1" applyAlignment="1">
      <alignment horizontal="right" vertical="top"/>
    </xf>
    <xf numFmtId="165" fontId="10" fillId="0" borderId="0" xfId="0" applyNumberFormat="1" applyFont="1" applyAlignment="1">
      <alignment horizontal="left" vertical="top"/>
    </xf>
    <xf numFmtId="4" fontId="23" fillId="0" borderId="0" xfId="0" applyNumberFormat="1" applyFont="1" applyAlignment="1">
      <alignment horizontal="center" shrinkToFit="1"/>
    </xf>
    <xf numFmtId="43" fontId="23" fillId="0" borderId="0" xfId="0" applyNumberFormat="1" applyFont="1" applyAlignment="1">
      <alignment horizontal="center" shrinkToFit="1"/>
    </xf>
    <xf numFmtId="165" fontId="10" fillId="0" borderId="3" xfId="0" applyNumberFormat="1" applyFont="1" applyBorder="1" applyAlignment="1">
      <alignment horizontal="left" vertical="top"/>
    </xf>
    <xf numFmtId="0" fontId="10" fillId="0" borderId="4" xfId="0" applyFont="1" applyBorder="1" applyAlignment="1">
      <alignment horizontal="justify" vertical="top"/>
    </xf>
    <xf numFmtId="4" fontId="23" fillId="0" borderId="4" xfId="0" applyNumberFormat="1" applyFont="1" applyBorder="1" applyAlignment="1">
      <alignment horizontal="center" shrinkToFit="1"/>
    </xf>
    <xf numFmtId="43" fontId="5" fillId="0" borderId="5" xfId="0" applyNumberFormat="1" applyFont="1" applyBorder="1" applyAlignment="1">
      <alignment horizontal="center" shrinkToFit="1"/>
    </xf>
    <xf numFmtId="0" fontId="10" fillId="0" borderId="0" xfId="0" applyFont="1" applyAlignment="1">
      <alignment horizontal="justify" vertical="top"/>
    </xf>
    <xf numFmtId="43" fontId="23" fillId="0" borderId="4" xfId="0" applyNumberFormat="1" applyFont="1" applyBorder="1" applyAlignment="1">
      <alignment horizontal="center" shrinkToFit="1"/>
    </xf>
    <xf numFmtId="0" fontId="11" fillId="0" borderId="4" xfId="0" applyFont="1" applyBorder="1" applyAlignment="1">
      <alignment horizontal="justify" vertical="top"/>
    </xf>
    <xf numFmtId="4" fontId="24" fillId="0" borderId="4" xfId="0" applyNumberFormat="1" applyFont="1" applyBorder="1" applyAlignment="1">
      <alignment horizontal="center" shrinkToFit="1"/>
    </xf>
    <xf numFmtId="43" fontId="6" fillId="0" borderId="5" xfId="0" applyNumberFormat="1" applyFont="1" applyBorder="1" applyAlignment="1">
      <alignment horizontal="center" shrinkToFit="1"/>
    </xf>
    <xf numFmtId="165" fontId="10" fillId="0" borderId="6" xfId="0" applyNumberFormat="1" applyFont="1" applyBorder="1" applyAlignment="1">
      <alignment horizontal="right" vertical="top"/>
    </xf>
    <xf numFmtId="0" fontId="10" fillId="0" borderId="7" xfId="0" applyFont="1" applyBorder="1" applyAlignment="1">
      <alignment horizontal="justify" vertical="top" wrapText="1"/>
    </xf>
    <xf numFmtId="0" fontId="23" fillId="0" borderId="7" xfId="0" applyFont="1" applyBorder="1" applyAlignment="1">
      <alignment horizontal="center" vertical="center"/>
    </xf>
    <xf numFmtId="4" fontId="23" fillId="0" borderId="7" xfId="0" applyNumberFormat="1" applyFont="1" applyBorder="1" applyAlignment="1">
      <alignment horizontal="center" vertical="center"/>
    </xf>
    <xf numFmtId="43" fontId="5" fillId="0" borderId="8" xfId="0" applyNumberFormat="1" applyFont="1" applyBorder="1" applyAlignment="1">
      <alignment horizontal="center" vertical="center"/>
    </xf>
    <xf numFmtId="165" fontId="11" fillId="0" borderId="9" xfId="0" applyNumberFormat="1" applyFont="1" applyBorder="1" applyAlignment="1">
      <alignment horizontal="right" vertical="top"/>
    </xf>
    <xf numFmtId="0" fontId="11" fillId="0" borderId="9" xfId="0" applyFont="1" applyBorder="1" applyAlignment="1">
      <alignment horizontal="justify" vertical="top" wrapText="1"/>
    </xf>
    <xf numFmtId="0" fontId="24" fillId="0" borderId="9" xfId="0" applyFont="1" applyBorder="1" applyAlignment="1">
      <alignment horizontal="center" vertical="center"/>
    </xf>
    <xf numFmtId="4" fontId="24" fillId="0" borderId="9" xfId="0" applyNumberFormat="1" applyFont="1" applyBorder="1" applyAlignment="1">
      <alignment horizontal="center" vertical="center"/>
    </xf>
    <xf numFmtId="43" fontId="24" fillId="0" borderId="9" xfId="0" applyNumberFormat="1" applyFont="1" applyBorder="1" applyAlignment="1">
      <alignment horizontal="center" vertical="center"/>
    </xf>
    <xf numFmtId="165" fontId="13" fillId="0" borderId="0" xfId="0" applyNumberFormat="1" applyFont="1" applyAlignment="1">
      <alignment horizontal="right" vertical="top"/>
    </xf>
    <xf numFmtId="0" fontId="13" fillId="0" borderId="0" xfId="0" applyFont="1" applyAlignment="1">
      <alignment horizontal="justify" vertical="top" wrapText="1"/>
    </xf>
    <xf numFmtId="165" fontId="10" fillId="0" borderId="1" xfId="0" applyNumberFormat="1" applyFont="1" applyBorder="1" applyAlignment="1">
      <alignment horizontal="left" vertical="top"/>
    </xf>
    <xf numFmtId="0" fontId="18" fillId="0" borderId="0" xfId="0" applyFont="1" applyAlignment="1">
      <alignment horizontal="center" vertical="center"/>
    </xf>
  </cellXfs>
  <cellStyles count="55">
    <cellStyle name="Comma 2" xfId="1" xr:uid="{00000000-0005-0000-0000-000000000000}"/>
    <cellStyle name="Comma 2 2" xfId="44" xr:uid="{00000000-0005-0000-0000-000001000000}"/>
    <cellStyle name="Comma 3" xfId="2" xr:uid="{00000000-0005-0000-0000-000002000000}"/>
    <cellStyle name="Comma 4" xfId="46" xr:uid="{00000000-0005-0000-0000-000003000000}"/>
    <cellStyle name="Comma 5" xfId="50" xr:uid="{00000000-0005-0000-0000-000004000000}"/>
    <cellStyle name="Comma 6" xfId="54" xr:uid="{00000000-0005-0000-0000-000005000000}"/>
    <cellStyle name="Currency 2" xfId="53" xr:uid="{00000000-0005-0000-0000-000007000000}"/>
    <cellStyle name="Default_Uvuceni" xfId="47" xr:uid="{00000000-0005-0000-0000-000008000000}"/>
    <cellStyle name="Excel Built-in Normal" xfId="4" xr:uid="{00000000-0005-0000-0000-000009000000}"/>
    <cellStyle name="Normal 10" xfId="5" xr:uid="{00000000-0005-0000-0000-00000B000000}"/>
    <cellStyle name="Normal 10 2" xfId="48" xr:uid="{00000000-0005-0000-0000-00000C000000}"/>
    <cellStyle name="Normal 11" xfId="6" xr:uid="{00000000-0005-0000-0000-00000D000000}"/>
    <cellStyle name="Normal 11 2" xfId="7" xr:uid="{00000000-0005-0000-0000-00000E000000}"/>
    <cellStyle name="Normal 12" xfId="8" xr:uid="{00000000-0005-0000-0000-00000F000000}"/>
    <cellStyle name="Normal 13" xfId="9" xr:uid="{00000000-0005-0000-0000-000010000000}"/>
    <cellStyle name="Normal 14" xfId="10" xr:uid="{00000000-0005-0000-0000-000011000000}"/>
    <cellStyle name="Normal 15" xfId="11" xr:uid="{00000000-0005-0000-0000-000012000000}"/>
    <cellStyle name="Normal 16" xfId="12" xr:uid="{00000000-0005-0000-0000-000013000000}"/>
    <cellStyle name="Normal 17" xfId="13" xr:uid="{00000000-0005-0000-0000-000014000000}"/>
    <cellStyle name="Normal 18" xfId="14" xr:uid="{00000000-0005-0000-0000-000015000000}"/>
    <cellStyle name="Normal 19" xfId="15" xr:uid="{00000000-0005-0000-0000-000016000000}"/>
    <cellStyle name="Normal 2" xfId="16" xr:uid="{00000000-0005-0000-0000-000017000000}"/>
    <cellStyle name="Normal 2 2" xfId="39" xr:uid="{00000000-0005-0000-0000-000018000000}"/>
    <cellStyle name="Normal 20" xfId="17" xr:uid="{00000000-0005-0000-0000-000019000000}"/>
    <cellStyle name="Normal 21" xfId="18" xr:uid="{00000000-0005-0000-0000-00001A000000}"/>
    <cellStyle name="Normal 22" xfId="19" xr:uid="{00000000-0005-0000-0000-00001B000000}"/>
    <cellStyle name="Normal 23" xfId="20" xr:uid="{00000000-0005-0000-0000-00001C000000}"/>
    <cellStyle name="Normal 24" xfId="21" xr:uid="{00000000-0005-0000-0000-00001D000000}"/>
    <cellStyle name="Normal 25" xfId="22" xr:uid="{00000000-0005-0000-0000-00001E000000}"/>
    <cellStyle name="Normal 26" xfId="23" xr:uid="{00000000-0005-0000-0000-00001F000000}"/>
    <cellStyle name="Normal 27" xfId="24" xr:uid="{00000000-0005-0000-0000-000020000000}"/>
    <cellStyle name="Normal 28" xfId="25" xr:uid="{00000000-0005-0000-0000-000021000000}"/>
    <cellStyle name="Normal 29" xfId="26" xr:uid="{00000000-0005-0000-0000-000022000000}"/>
    <cellStyle name="Normal 3" xfId="27" xr:uid="{00000000-0005-0000-0000-000023000000}"/>
    <cellStyle name="Normal 3 2" xfId="43" xr:uid="{00000000-0005-0000-0000-000024000000}"/>
    <cellStyle name="Normal 30" xfId="28" xr:uid="{00000000-0005-0000-0000-000025000000}"/>
    <cellStyle name="Normal 31" xfId="29" xr:uid="{00000000-0005-0000-0000-000026000000}"/>
    <cellStyle name="Normal 4" xfId="30" xr:uid="{00000000-0005-0000-0000-000027000000}"/>
    <cellStyle name="Normal 4 2 2" xfId="31" xr:uid="{00000000-0005-0000-0000-000028000000}"/>
    <cellStyle name="Normal 5" xfId="32" xr:uid="{00000000-0005-0000-0000-000029000000}"/>
    <cellStyle name="Normal 6" xfId="33" xr:uid="{00000000-0005-0000-0000-00002A000000}"/>
    <cellStyle name="Normal 7" xfId="34" xr:uid="{00000000-0005-0000-0000-00002B000000}"/>
    <cellStyle name="Normal 8" xfId="35" xr:uid="{00000000-0005-0000-0000-00002C000000}"/>
    <cellStyle name="Normal 9" xfId="36" xr:uid="{00000000-0005-0000-0000-00002D000000}"/>
    <cellStyle name="Normalno" xfId="0" builtinId="0"/>
    <cellStyle name="Normalno 2" xfId="37" xr:uid="{00000000-0005-0000-0000-00002E000000}"/>
    <cellStyle name="Normalno 3" xfId="42" xr:uid="{00000000-0005-0000-0000-00002F000000}"/>
    <cellStyle name="Normalno 4" xfId="41" xr:uid="{00000000-0005-0000-0000-000030000000}"/>
    <cellStyle name="Obično 2" xfId="38" xr:uid="{00000000-0005-0000-0000-000031000000}"/>
    <cellStyle name="Obično 2 2" xfId="49" xr:uid="{00000000-0005-0000-0000-000032000000}"/>
    <cellStyle name="Obično_List1" xfId="51" xr:uid="{00000000-0005-0000-0000-000033000000}"/>
    <cellStyle name="Style 1" xfId="52" xr:uid="{00000000-0005-0000-0000-000034000000}"/>
    <cellStyle name="Valuta" xfId="3" builtinId="4"/>
    <cellStyle name="Zarez 2" xfId="40" xr:uid="{00000000-0005-0000-0000-000035000000}"/>
    <cellStyle name="Zarez 3" xfId="45" xr:uid="{00000000-0005-0000-0000-000036000000}"/>
  </cellStyles>
  <dxfs count="0"/>
  <tableStyles count="0" defaultTableStyle="TableStyleMedium2" defaultPivotStyle="PivotStyleLight16"/>
  <colors>
    <mruColors>
      <color rgb="FF969696"/>
      <color rgb="FFEAEAEA"/>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showWhiteSpace="0" view="pageBreakPreview" zoomScale="60" zoomScaleNormal="100" workbookViewId="0">
      <selection activeCell="J49" sqref="J49"/>
    </sheetView>
  </sheetViews>
  <sheetFormatPr defaultColWidth="9.140625" defaultRowHeight="12.75" x14ac:dyDescent="0.2"/>
  <cols>
    <col min="1" max="10" width="11.140625" style="7" customWidth="1"/>
    <col min="11" max="16384" width="9.140625" style="7"/>
  </cols>
  <sheetData>
    <row r="1" spans="1:9" ht="18.75" customHeight="1" x14ac:dyDescent="0.2">
      <c r="A1" s="62"/>
      <c r="B1" s="63"/>
      <c r="C1" s="64"/>
      <c r="D1" s="65"/>
      <c r="E1" s="65"/>
      <c r="F1" s="65"/>
    </row>
    <row r="2" spans="1:9" s="8" customFormat="1" ht="18.75" customHeight="1" x14ac:dyDescent="0.3">
      <c r="A2" s="66"/>
      <c r="B2" s="67"/>
      <c r="C2" s="67"/>
      <c r="D2" s="67"/>
      <c r="E2" s="67"/>
      <c r="F2" s="67"/>
      <c r="G2" s="67"/>
      <c r="H2" s="67"/>
      <c r="I2" s="67"/>
    </row>
    <row r="3" spans="1:9" ht="18.75" customHeight="1" x14ac:dyDescent="0.2">
      <c r="A3" s="62"/>
      <c r="B3" s="63"/>
      <c r="C3" s="64"/>
      <c r="D3" s="65"/>
      <c r="E3" s="65"/>
      <c r="F3" s="65"/>
    </row>
    <row r="4" spans="1:9" s="8" customFormat="1" ht="18.75" customHeight="1" x14ac:dyDescent="0.3">
      <c r="A4" s="66"/>
      <c r="B4" s="67"/>
      <c r="C4" s="67"/>
      <c r="D4" s="67"/>
      <c r="E4" s="67"/>
      <c r="F4" s="67"/>
      <c r="G4" s="67"/>
      <c r="H4" s="67"/>
      <c r="I4" s="67"/>
    </row>
    <row r="5" spans="1:9" s="8" customFormat="1" ht="18.75" customHeight="1" x14ac:dyDescent="0.3">
      <c r="A5" s="67"/>
      <c r="B5" s="67"/>
      <c r="C5" s="67"/>
      <c r="D5" s="67"/>
      <c r="E5" s="67"/>
      <c r="F5" s="67"/>
      <c r="G5" s="67"/>
      <c r="H5" s="67"/>
      <c r="I5" s="67"/>
    </row>
    <row r="6" spans="1:9" s="8" customFormat="1" ht="18.75" customHeight="1" x14ac:dyDescent="0.3">
      <c r="A6" s="68"/>
      <c r="B6" s="66"/>
      <c r="C6" s="69"/>
    </row>
    <row r="7" spans="1:9" s="8" customFormat="1" ht="18.75" customHeight="1" x14ac:dyDescent="0.3">
      <c r="A7" s="70" t="s">
        <v>6</v>
      </c>
      <c r="B7" s="70"/>
      <c r="C7" s="70"/>
      <c r="D7" s="71"/>
      <c r="E7" s="72"/>
      <c r="F7" s="69"/>
    </row>
    <row r="8" spans="1:9" s="8" customFormat="1" ht="18.75" customHeight="1" x14ac:dyDescent="0.3">
      <c r="A8" s="66" t="s">
        <v>54</v>
      </c>
      <c r="B8" s="67"/>
      <c r="C8" s="67"/>
      <c r="D8" s="67"/>
      <c r="E8" s="67"/>
      <c r="F8" s="67"/>
      <c r="G8" s="67"/>
      <c r="H8" s="67"/>
      <c r="I8" s="67"/>
    </row>
    <row r="9" spans="1:9" s="8" customFormat="1" ht="18.75" customHeight="1" x14ac:dyDescent="0.3">
      <c r="A9" s="66" t="s">
        <v>65</v>
      </c>
      <c r="B9" s="67"/>
      <c r="C9" s="67"/>
      <c r="D9" s="67"/>
      <c r="E9" s="67"/>
      <c r="F9" s="67"/>
      <c r="G9" s="67"/>
      <c r="H9" s="67"/>
      <c r="I9" s="67"/>
    </row>
    <row r="10" spans="1:9" s="8" customFormat="1" ht="18.75" customHeight="1" x14ac:dyDescent="0.3">
      <c r="A10" s="66" t="s">
        <v>55</v>
      </c>
      <c r="B10" s="67"/>
      <c r="C10" s="67"/>
      <c r="D10" s="67"/>
      <c r="E10" s="67"/>
      <c r="F10" s="67"/>
      <c r="G10" s="67"/>
      <c r="H10" s="67"/>
      <c r="I10" s="67"/>
    </row>
    <row r="11" spans="1:9" s="8" customFormat="1" ht="18.75" customHeight="1" x14ac:dyDescent="0.3">
      <c r="A11" s="66"/>
      <c r="B11" s="67"/>
      <c r="C11" s="67"/>
      <c r="D11" s="67"/>
      <c r="E11" s="67"/>
      <c r="F11" s="67"/>
      <c r="G11" s="67"/>
      <c r="H11" s="67"/>
      <c r="I11" s="67"/>
    </row>
    <row r="12" spans="1:9" s="8" customFormat="1" ht="18.75" customHeight="1" x14ac:dyDescent="0.3">
      <c r="A12" s="67"/>
      <c r="B12" s="67"/>
      <c r="C12" s="67"/>
      <c r="D12" s="67"/>
      <c r="E12" s="67"/>
      <c r="F12" s="67"/>
      <c r="G12" s="67"/>
      <c r="H12" s="67"/>
      <c r="I12" s="67"/>
    </row>
    <row r="13" spans="1:9" s="8" customFormat="1" ht="18.75" customHeight="1" x14ac:dyDescent="0.3">
      <c r="A13" s="68"/>
      <c r="B13" s="66"/>
      <c r="C13" s="69"/>
    </row>
    <row r="14" spans="1:9" s="8" customFormat="1" ht="18.75" customHeight="1" x14ac:dyDescent="0.3">
      <c r="A14" s="70" t="s">
        <v>64</v>
      </c>
      <c r="B14" s="70"/>
      <c r="C14" s="70"/>
      <c r="D14" s="71"/>
      <c r="E14" s="72"/>
      <c r="F14" s="69"/>
    </row>
    <row r="15" spans="1:9" s="8" customFormat="1" ht="18.75" customHeight="1" x14ac:dyDescent="0.3">
      <c r="A15" s="66" t="s">
        <v>81</v>
      </c>
      <c r="B15" s="67"/>
      <c r="C15" s="67"/>
      <c r="D15" s="67"/>
      <c r="E15" s="67"/>
      <c r="F15" s="67"/>
      <c r="G15" s="67"/>
      <c r="H15" s="67"/>
      <c r="I15" s="67"/>
    </row>
    <row r="16" spans="1:9" s="8" customFormat="1" ht="18.75" customHeight="1" x14ac:dyDescent="0.3">
      <c r="A16" s="66" t="s">
        <v>82</v>
      </c>
      <c r="B16" s="67"/>
      <c r="C16" s="67"/>
      <c r="D16" s="67"/>
      <c r="E16" s="67"/>
      <c r="F16" s="67"/>
      <c r="G16" s="67"/>
      <c r="H16" s="67"/>
      <c r="I16" s="67"/>
    </row>
    <row r="17" spans="1:10" ht="18.75" customHeight="1" x14ac:dyDescent="0.2">
      <c r="A17" s="66" t="s">
        <v>83</v>
      </c>
      <c r="B17" s="63"/>
      <c r="C17" s="64"/>
      <c r="D17" s="64"/>
      <c r="E17" s="64"/>
      <c r="F17" s="64"/>
    </row>
    <row r="18" spans="1:10" ht="18.75" customHeight="1" x14ac:dyDescent="0.2">
      <c r="A18" s="62"/>
      <c r="B18" s="63"/>
      <c r="C18" s="64"/>
      <c r="D18" s="63"/>
      <c r="E18" s="73"/>
      <c r="F18" s="64"/>
    </row>
    <row r="19" spans="1:10" s="8" customFormat="1" ht="18.75" customHeight="1" x14ac:dyDescent="0.3">
      <c r="A19" s="74"/>
      <c r="B19" s="67"/>
      <c r="C19" s="67"/>
      <c r="D19" s="67"/>
      <c r="E19" s="67"/>
      <c r="F19" s="67"/>
      <c r="G19" s="67"/>
      <c r="H19" s="67"/>
      <c r="I19" s="67"/>
    </row>
    <row r="20" spans="1:10" ht="18.75" customHeight="1" x14ac:dyDescent="0.2"/>
    <row r="21" spans="1:10" ht="18.75" customHeight="1" x14ac:dyDescent="0.2"/>
    <row r="22" spans="1:10" s="8" customFormat="1" ht="18.75" customHeight="1" x14ac:dyDescent="0.3">
      <c r="A22" s="74"/>
      <c r="B22" s="67"/>
      <c r="C22" s="67"/>
      <c r="D22" s="67"/>
      <c r="E22" s="67"/>
      <c r="F22" s="67"/>
      <c r="G22" s="67"/>
      <c r="H22" s="67"/>
      <c r="I22" s="67"/>
    </row>
    <row r="23" spans="1:10" ht="18.75" customHeight="1" x14ac:dyDescent="0.2"/>
    <row r="24" spans="1:10" ht="18.75" customHeight="1" x14ac:dyDescent="0.2"/>
    <row r="25" spans="1:10" s="75" customFormat="1" ht="18.75" customHeight="1" x14ac:dyDescent="0.35">
      <c r="A25" s="156" t="s">
        <v>84</v>
      </c>
      <c r="B25" s="156"/>
      <c r="C25" s="156"/>
      <c r="D25" s="156"/>
      <c r="E25" s="156"/>
      <c r="F25" s="156"/>
      <c r="G25" s="156"/>
      <c r="H25" s="156"/>
      <c r="I25" s="156"/>
      <c r="J25" s="156"/>
    </row>
    <row r="26" spans="1:10" s="75" customFormat="1" ht="18.75" customHeight="1" x14ac:dyDescent="0.35">
      <c r="A26" s="79"/>
      <c r="B26" s="79"/>
      <c r="C26" s="79"/>
      <c r="D26" s="79"/>
      <c r="E26" s="79"/>
      <c r="F26" s="79"/>
      <c r="G26" s="79"/>
      <c r="H26" s="79"/>
      <c r="I26" s="79"/>
      <c r="J26" s="79"/>
    </row>
    <row r="27" spans="1:10" s="8" customFormat="1" ht="18.75" customHeight="1" x14ac:dyDescent="0.3">
      <c r="A27" s="156" t="s">
        <v>114</v>
      </c>
      <c r="B27" s="156"/>
      <c r="C27" s="156"/>
      <c r="D27" s="156"/>
      <c r="E27" s="156"/>
      <c r="F27" s="156"/>
      <c r="G27" s="156"/>
      <c r="H27" s="156"/>
      <c r="I27" s="156"/>
      <c r="J27" s="156"/>
    </row>
    <row r="28" spans="1:10" ht="18.75" customHeight="1" x14ac:dyDescent="0.3">
      <c r="A28" s="74"/>
      <c r="B28" s="67"/>
      <c r="C28" s="67"/>
      <c r="D28" s="67"/>
      <c r="E28" s="67"/>
      <c r="F28" s="67"/>
      <c r="G28" s="67"/>
      <c r="H28" s="67"/>
      <c r="I28" s="67"/>
      <c r="J28" s="8"/>
    </row>
    <row r="29" spans="1:10" ht="18.75" customHeight="1" x14ac:dyDescent="0.2"/>
    <row r="30" spans="1:10" s="8" customFormat="1" ht="18.75" customHeight="1" x14ac:dyDescent="0.3">
      <c r="A30" s="7"/>
      <c r="B30" s="7"/>
      <c r="C30" s="7"/>
      <c r="D30" s="7"/>
      <c r="E30" s="7"/>
      <c r="F30" s="7"/>
      <c r="G30" s="7"/>
      <c r="H30" s="7"/>
      <c r="I30" s="7"/>
      <c r="J30" s="7"/>
    </row>
    <row r="31" spans="1:10" s="8" customFormat="1" ht="18.75" customHeight="1" x14ac:dyDescent="0.3">
      <c r="A31" s="68"/>
      <c r="B31" s="66"/>
      <c r="C31" s="69"/>
      <c r="D31" s="69"/>
      <c r="E31" s="69"/>
      <c r="F31" s="69"/>
    </row>
    <row r="32" spans="1:10" s="8" customFormat="1" ht="18.75" customHeight="1" x14ac:dyDescent="0.3">
      <c r="A32" s="68"/>
      <c r="B32" s="66"/>
      <c r="C32" s="69"/>
      <c r="D32" s="69"/>
      <c r="E32" s="69"/>
      <c r="F32" s="69"/>
    </row>
    <row r="33" spans="1:10" s="8" customFormat="1" ht="18.75" customHeight="1" x14ac:dyDescent="0.3">
      <c r="A33" s="68"/>
      <c r="B33" s="66"/>
      <c r="C33" s="69"/>
      <c r="D33" s="66"/>
      <c r="E33" s="72"/>
      <c r="F33" s="69"/>
    </row>
    <row r="34" spans="1:10" s="8" customFormat="1" ht="18.75" customHeight="1" x14ac:dyDescent="0.3">
      <c r="A34" s="70"/>
      <c r="B34" s="70"/>
      <c r="C34" s="70"/>
      <c r="D34" s="71"/>
      <c r="E34" s="72"/>
      <c r="F34" s="69"/>
    </row>
    <row r="35" spans="1:10" s="8" customFormat="1" ht="18.75" customHeight="1" x14ac:dyDescent="0.3">
      <c r="A35" s="66"/>
      <c r="B35" s="67"/>
      <c r="C35" s="67"/>
      <c r="D35" s="67"/>
      <c r="E35" s="67"/>
      <c r="F35" s="67"/>
      <c r="G35" s="67"/>
      <c r="H35" s="67"/>
      <c r="I35" s="67"/>
    </row>
    <row r="36" spans="1:10" s="8" customFormat="1" ht="18.75" customHeight="1" x14ac:dyDescent="0.3">
      <c r="A36" s="66"/>
      <c r="B36" s="67"/>
      <c r="C36" s="67"/>
      <c r="D36" s="67"/>
      <c r="E36" s="67"/>
      <c r="F36" s="67"/>
      <c r="G36" s="67"/>
      <c r="H36" s="67"/>
      <c r="I36" s="67"/>
    </row>
    <row r="37" spans="1:10" s="8" customFormat="1" ht="18.75" customHeight="1" x14ac:dyDescent="0.3">
      <c r="A37" s="66"/>
      <c r="B37" s="67"/>
      <c r="C37" s="67"/>
      <c r="D37" s="67"/>
      <c r="E37" s="67"/>
      <c r="F37" s="67"/>
      <c r="G37" s="67"/>
      <c r="H37" s="67"/>
      <c r="I37" s="67"/>
    </row>
    <row r="38" spans="1:10" ht="18.75" customHeight="1" x14ac:dyDescent="0.2">
      <c r="A38" s="76"/>
      <c r="B38" s="76"/>
      <c r="C38" s="76"/>
      <c r="D38" s="76"/>
      <c r="E38" s="76"/>
      <c r="F38" s="76"/>
      <c r="G38" s="76"/>
      <c r="H38" s="76"/>
      <c r="I38" s="76"/>
      <c r="J38" s="76"/>
    </row>
    <row r="39" spans="1:10" s="8" customFormat="1" ht="18.75" customHeight="1" x14ac:dyDescent="0.3">
      <c r="A39" s="7"/>
      <c r="B39" s="7"/>
      <c r="C39" s="7"/>
      <c r="D39" s="7"/>
      <c r="E39" s="7"/>
      <c r="F39" s="7"/>
      <c r="G39" s="7"/>
      <c r="H39" s="7"/>
      <c r="I39" s="7"/>
      <c r="J39" s="7"/>
    </row>
    <row r="40" spans="1:10" ht="18.75" customHeight="1" x14ac:dyDescent="0.3">
      <c r="A40" s="8"/>
      <c r="B40" s="8"/>
      <c r="C40" s="8"/>
      <c r="D40" s="71"/>
      <c r="E40" s="8"/>
      <c r="F40" s="8"/>
      <c r="G40" s="8"/>
      <c r="H40" s="8"/>
      <c r="I40" s="8"/>
      <c r="J40" s="8"/>
    </row>
    <row r="41" spans="1:10" ht="18.75" customHeight="1" x14ac:dyDescent="0.2"/>
    <row r="42" spans="1:10" ht="18.75" customHeight="1" x14ac:dyDescent="0.2"/>
    <row r="43" spans="1:10" ht="18.75" customHeight="1" x14ac:dyDescent="0.2"/>
    <row r="44" spans="1:10" ht="18.75" customHeight="1" x14ac:dyDescent="0.2"/>
    <row r="45" spans="1:10" ht="18.75" customHeight="1" x14ac:dyDescent="0.2"/>
    <row r="46" spans="1:10" ht="18.75" customHeight="1" x14ac:dyDescent="0.2"/>
    <row r="47" spans="1:10" ht="18.75" customHeight="1" x14ac:dyDescent="0.2"/>
  </sheetData>
  <mergeCells count="2">
    <mergeCell ref="A25:J25"/>
    <mergeCell ref="A27:J27"/>
  </mergeCells>
  <pageMargins left="0.70866141732283472" right="0.70866141732283472" top="0.74803149606299213" bottom="0.74803149606299213" header="0.31496062992125984" footer="0.31496062992125984"/>
  <pageSetup paperSize="9" scale="80" fitToHeight="0" orientation="portrait" r:id="rId1"/>
  <headerFooter scaleWithDoc="0">
    <oddFooter>&amp;R&amp;"Calibri,Regular"ZAGREB, VELJAČA 2026.</oddFooter>
    <firstHeader>&amp;L&amp;"Papyrus,Bold"&amp;12&amp;KFF0000Arrakis d.o.o.&amp;"Papyrus,Regular"&amp;K000000
Hrelićka 88, 10010 Zagreb, 
tel. 01 6539 272;  e-mail: arrakis@arrakis.hr
oib: 74100689179</firstHeader>
    <firstFooter>&amp;R&amp;"Calibri,Regular"&amp;12ZAGREB, PROSINAC 2024.</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62"/>
  <sheetViews>
    <sheetView view="pageBreakPreview" zoomScale="80" zoomScaleNormal="100" zoomScaleSheetLayoutView="80" workbookViewId="0">
      <selection activeCell="A19" sqref="A19"/>
    </sheetView>
  </sheetViews>
  <sheetFormatPr defaultColWidth="9.140625" defaultRowHeight="15.75" x14ac:dyDescent="0.25"/>
  <cols>
    <col min="1" max="1" width="110.7109375" style="57" customWidth="1"/>
    <col min="2" max="16384" width="9.140625" style="5"/>
  </cols>
  <sheetData>
    <row r="2" spans="1:1" x14ac:dyDescent="0.25">
      <c r="A2" s="59" t="s">
        <v>7</v>
      </c>
    </row>
    <row r="3" spans="1:1" s="9" customFormat="1" x14ac:dyDescent="0.2">
      <c r="A3" s="56"/>
    </row>
    <row r="4" spans="1:1" ht="31.5" x14ac:dyDescent="0.25">
      <c r="A4" s="56" t="s">
        <v>47</v>
      </c>
    </row>
    <row r="5" spans="1:1" x14ac:dyDescent="0.25">
      <c r="A5" s="57" t="s">
        <v>48</v>
      </c>
    </row>
    <row r="6" spans="1:1" ht="78.75" x14ac:dyDescent="0.25">
      <c r="A6" s="57" t="s">
        <v>8</v>
      </c>
    </row>
    <row r="7" spans="1:1" ht="110.25" x14ac:dyDescent="0.25">
      <c r="A7" s="57" t="s">
        <v>95</v>
      </c>
    </row>
    <row r="8" spans="1:1" ht="31.5" x14ac:dyDescent="0.25">
      <c r="A8" s="57" t="s">
        <v>96</v>
      </c>
    </row>
    <row r="9" spans="1:1" ht="63" x14ac:dyDescent="0.25">
      <c r="A9" s="57" t="s">
        <v>9</v>
      </c>
    </row>
    <row r="10" spans="1:1" x14ac:dyDescent="0.25">
      <c r="A10" s="57" t="s">
        <v>10</v>
      </c>
    </row>
    <row r="11" spans="1:1" ht="47.25" x14ac:dyDescent="0.25">
      <c r="A11" s="57" t="s">
        <v>11</v>
      </c>
    </row>
    <row r="12" spans="1:1" x14ac:dyDescent="0.25">
      <c r="A12" s="57" t="s">
        <v>12</v>
      </c>
    </row>
    <row r="13" spans="1:1" ht="47.25" x14ac:dyDescent="0.25">
      <c r="A13" s="57" t="s">
        <v>97</v>
      </c>
    </row>
    <row r="14" spans="1:1" ht="31.5" x14ac:dyDescent="0.25">
      <c r="A14" s="57" t="s">
        <v>13</v>
      </c>
    </row>
    <row r="16" spans="1:1" x14ac:dyDescent="0.25">
      <c r="A16" s="56" t="s">
        <v>14</v>
      </c>
    </row>
    <row r="17" spans="1:1" ht="31.5" x14ac:dyDescent="0.25">
      <c r="A17" s="57" t="s">
        <v>15</v>
      </c>
    </row>
    <row r="18" spans="1:1" ht="47.25" x14ac:dyDescent="0.25">
      <c r="A18" s="57" t="s">
        <v>16</v>
      </c>
    </row>
    <row r="19" spans="1:1" ht="31.5" x14ac:dyDescent="0.25">
      <c r="A19" s="57" t="s">
        <v>17</v>
      </c>
    </row>
    <row r="21" spans="1:1" x14ac:dyDescent="0.25">
      <c r="A21" s="56" t="s">
        <v>18</v>
      </c>
    </row>
    <row r="22" spans="1:1" ht="31.5" x14ac:dyDescent="0.25">
      <c r="A22" s="57" t="s">
        <v>19</v>
      </c>
    </row>
    <row r="23" spans="1:1" ht="31.5" x14ac:dyDescent="0.25">
      <c r="A23" s="57" t="s">
        <v>20</v>
      </c>
    </row>
    <row r="24" spans="1:1" ht="31.5" x14ac:dyDescent="0.25">
      <c r="A24" s="57" t="s">
        <v>104</v>
      </c>
    </row>
    <row r="26" spans="1:1" x14ac:dyDescent="0.25">
      <c r="A26" s="56" t="s">
        <v>21</v>
      </c>
    </row>
    <row r="27" spans="1:1" ht="47.25" x14ac:dyDescent="0.25">
      <c r="A27" s="57" t="s">
        <v>98</v>
      </c>
    </row>
    <row r="28" spans="1:1" x14ac:dyDescent="0.25">
      <c r="A28" s="57" t="s">
        <v>22</v>
      </c>
    </row>
    <row r="29" spans="1:1" x14ac:dyDescent="0.25">
      <c r="A29" s="57" t="s">
        <v>23</v>
      </c>
    </row>
    <row r="30" spans="1:1" ht="31.5" x14ac:dyDescent="0.25">
      <c r="A30" s="57" t="s">
        <v>24</v>
      </c>
    </row>
    <row r="32" spans="1:1" x14ac:dyDescent="0.25">
      <c r="A32" s="56" t="s">
        <v>25</v>
      </c>
    </row>
    <row r="33" spans="1:1" x14ac:dyDescent="0.25">
      <c r="A33" s="57" t="s">
        <v>26</v>
      </c>
    </row>
    <row r="34" spans="1:1" ht="31.5" x14ac:dyDescent="0.25">
      <c r="A34" s="57" t="s">
        <v>99</v>
      </c>
    </row>
    <row r="35" spans="1:1" ht="47.25" x14ac:dyDescent="0.25">
      <c r="A35" s="57" t="s">
        <v>100</v>
      </c>
    </row>
    <row r="36" spans="1:1" x14ac:dyDescent="0.25">
      <c r="A36" s="57" t="s">
        <v>27</v>
      </c>
    </row>
    <row r="38" spans="1:1" x14ac:dyDescent="0.25">
      <c r="A38" s="56" t="s">
        <v>28</v>
      </c>
    </row>
    <row r="39" spans="1:1" ht="31.5" x14ac:dyDescent="0.25">
      <c r="A39" s="57" t="s">
        <v>101</v>
      </c>
    </row>
    <row r="40" spans="1:1" ht="47.25" x14ac:dyDescent="0.25">
      <c r="A40" s="58" t="s">
        <v>102</v>
      </c>
    </row>
    <row r="41" spans="1:1" x14ac:dyDescent="0.25">
      <c r="A41" s="58" t="s">
        <v>29</v>
      </c>
    </row>
    <row r="42" spans="1:1" x14ac:dyDescent="0.25">
      <c r="A42" s="58" t="s">
        <v>30</v>
      </c>
    </row>
    <row r="43" spans="1:1" x14ac:dyDescent="0.25">
      <c r="A43" s="58" t="s">
        <v>31</v>
      </c>
    </row>
    <row r="44" spans="1:1" x14ac:dyDescent="0.25">
      <c r="A44" s="58" t="s">
        <v>32</v>
      </c>
    </row>
    <row r="45" spans="1:1" x14ac:dyDescent="0.25">
      <c r="A45" s="58" t="s">
        <v>33</v>
      </c>
    </row>
    <row r="46" spans="1:1" ht="31.5" x14ac:dyDescent="0.25">
      <c r="A46" s="58" t="s">
        <v>34</v>
      </c>
    </row>
    <row r="47" spans="1:1" ht="31.5" x14ac:dyDescent="0.25">
      <c r="A47" s="58" t="s">
        <v>35</v>
      </c>
    </row>
    <row r="48" spans="1:1" ht="31.5" x14ac:dyDescent="0.25">
      <c r="A48" s="57" t="s">
        <v>36</v>
      </c>
    </row>
    <row r="49" spans="1:1" x14ac:dyDescent="0.25">
      <c r="A49" s="57" t="s">
        <v>37</v>
      </c>
    </row>
    <row r="51" spans="1:1" x14ac:dyDescent="0.25">
      <c r="A51" s="56" t="s">
        <v>38</v>
      </c>
    </row>
    <row r="52" spans="1:1" s="6" customFormat="1" ht="31.5" x14ac:dyDescent="0.25">
      <c r="A52" s="57" t="s">
        <v>39</v>
      </c>
    </row>
    <row r="53" spans="1:1" s="6" customFormat="1" x14ac:dyDescent="0.25">
      <c r="A53" s="57"/>
    </row>
    <row r="54" spans="1:1" s="6" customFormat="1" x14ac:dyDescent="0.25">
      <c r="A54" s="56" t="s">
        <v>40</v>
      </c>
    </row>
    <row r="55" spans="1:1" s="6" customFormat="1" ht="31.5" x14ac:dyDescent="0.25">
      <c r="A55" s="57" t="s">
        <v>41</v>
      </c>
    </row>
    <row r="56" spans="1:1" s="6" customFormat="1" ht="31.5" x14ac:dyDescent="0.25">
      <c r="A56" s="57" t="s">
        <v>42</v>
      </c>
    </row>
    <row r="58" spans="1:1" s="6" customFormat="1" x14ac:dyDescent="0.25">
      <c r="A58" s="56" t="s">
        <v>43</v>
      </c>
    </row>
    <row r="59" spans="1:1" s="6" customFormat="1" ht="47.25" x14ac:dyDescent="0.25">
      <c r="A59" s="57" t="s">
        <v>44</v>
      </c>
    </row>
    <row r="60" spans="1:1" s="6" customFormat="1" x14ac:dyDescent="0.25">
      <c r="A60" s="57" t="s">
        <v>45</v>
      </c>
    </row>
    <row r="61" spans="1:1" s="6" customFormat="1" ht="47.25" x14ac:dyDescent="0.25">
      <c r="A61" s="57" t="s">
        <v>103</v>
      </c>
    </row>
    <row r="62" spans="1:1" s="6" customFormat="1" ht="31.5" x14ac:dyDescent="0.25">
      <c r="A62" s="57" t="s">
        <v>46</v>
      </c>
    </row>
  </sheetData>
  <sheetProtection selectLockedCells="1"/>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&amp;R&amp;"Calibri,Regular"&amp;P/&amp;N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4"/>
  <sheetViews>
    <sheetView view="pageBreakPreview" zoomScale="51" zoomScaleNormal="85" zoomScaleSheetLayoutView="51" workbookViewId="0">
      <selection activeCell="E17" sqref="E17"/>
    </sheetView>
  </sheetViews>
  <sheetFormatPr defaultColWidth="9.140625" defaultRowHeight="15.75" x14ac:dyDescent="0.25"/>
  <cols>
    <col min="1" max="1" width="5.7109375" style="18" customWidth="1"/>
    <col min="2" max="2" width="55.7109375" style="11" customWidth="1"/>
    <col min="3" max="3" width="8.7109375" style="36" customWidth="1"/>
    <col min="4" max="4" width="11.7109375" style="37" customWidth="1"/>
    <col min="5" max="5" width="11.7109375" style="40" customWidth="1"/>
    <col min="6" max="6" width="17.7109375" style="27" customWidth="1"/>
    <col min="7" max="16384" width="9.140625" style="1"/>
  </cols>
  <sheetData>
    <row r="1" spans="1:7" x14ac:dyDescent="0.25">
      <c r="A1" s="48" t="str">
        <f>"GRAĐEVINA: "&amp;TEXT(NASLOVNICA!A15,)&amp;""</f>
        <v>GRAĐEVINA: ZGRADA ŠKOLE, Palmotićeva ulica 84, Zagreb</v>
      </c>
      <c r="C1" s="50"/>
      <c r="D1" s="50"/>
      <c r="E1" s="51"/>
      <c r="F1" s="50"/>
    </row>
    <row r="2" spans="1:7" x14ac:dyDescent="0.25">
      <c r="A2" s="77" t="s">
        <v>86</v>
      </c>
      <c r="B2" s="77"/>
      <c r="C2" s="50"/>
      <c r="D2" s="50"/>
      <c r="E2" s="51"/>
      <c r="F2" s="50"/>
    </row>
    <row r="3" spans="1:7" x14ac:dyDescent="0.25">
      <c r="A3" s="48" t="s">
        <v>193</v>
      </c>
      <c r="C3" s="50"/>
      <c r="D3" s="50"/>
      <c r="E3" s="51"/>
      <c r="F3" s="50"/>
    </row>
    <row r="4" spans="1:7" x14ac:dyDescent="0.25">
      <c r="C4" s="30"/>
      <c r="D4" s="31"/>
      <c r="E4" s="52"/>
      <c r="F4" s="23"/>
    </row>
    <row r="5" spans="1:7" s="2" customFormat="1" ht="31.5" x14ac:dyDescent="0.2">
      <c r="A5" s="22" t="s">
        <v>0</v>
      </c>
      <c r="B5" s="60" t="s">
        <v>4</v>
      </c>
      <c r="C5" s="20" t="s">
        <v>1</v>
      </c>
      <c r="D5" s="15" t="s">
        <v>2</v>
      </c>
      <c r="E5" s="21" t="s">
        <v>3</v>
      </c>
      <c r="F5" s="16" t="s">
        <v>5</v>
      </c>
    </row>
    <row r="6" spans="1:7" s="2" customFormat="1" x14ac:dyDescent="0.2">
      <c r="A6" s="18"/>
      <c r="B6" s="10"/>
      <c r="C6" s="32"/>
      <c r="D6" s="33"/>
      <c r="E6" s="53"/>
      <c r="F6" s="24"/>
    </row>
    <row r="7" spans="1:7" x14ac:dyDescent="0.25">
      <c r="A7" s="19" t="s">
        <v>197</v>
      </c>
      <c r="B7" s="12" t="s">
        <v>202</v>
      </c>
      <c r="C7" s="105"/>
      <c r="D7" s="106"/>
      <c r="E7" s="107"/>
      <c r="F7" s="108"/>
    </row>
    <row r="8" spans="1:7" s="2" customFormat="1" x14ac:dyDescent="0.2">
      <c r="A8" s="18"/>
      <c r="B8" s="10"/>
      <c r="C8" s="32"/>
      <c r="D8" s="33"/>
      <c r="E8" s="53"/>
      <c r="F8" s="24"/>
    </row>
    <row r="9" spans="1:7" x14ac:dyDescent="0.25">
      <c r="A9" s="19" t="str">
        <f>TEXT($A$7,)&amp;"1."</f>
        <v>A.1.</v>
      </c>
      <c r="B9" s="12" t="s">
        <v>49</v>
      </c>
      <c r="C9" s="38"/>
      <c r="D9" s="39"/>
      <c r="E9" s="43"/>
      <c r="F9" s="25"/>
    </row>
    <row r="10" spans="1:7" x14ac:dyDescent="0.25">
      <c r="B10" s="13"/>
    </row>
    <row r="11" spans="1:7" ht="157.5" x14ac:dyDescent="0.25">
      <c r="B11" s="10" t="s">
        <v>121</v>
      </c>
      <c r="C11" s="85"/>
      <c r="D11" s="86"/>
      <c r="E11" s="87"/>
      <c r="F11" s="88"/>
    </row>
    <row r="12" spans="1:7" x14ac:dyDescent="0.25">
      <c r="C12" s="2"/>
      <c r="D12" s="89"/>
      <c r="E12" s="87"/>
      <c r="F12" s="90"/>
    </row>
    <row r="13" spans="1:7" s="92" customFormat="1" x14ac:dyDescent="0.25">
      <c r="A13" s="18">
        <f>COUNT($A$10:A12)+1</f>
        <v>1</v>
      </c>
      <c r="B13" s="91" t="s">
        <v>122</v>
      </c>
      <c r="C13" s="2"/>
      <c r="D13" s="89"/>
      <c r="E13" s="87"/>
      <c r="F13" s="90"/>
    </row>
    <row r="14" spans="1:7" s="92" customFormat="1" ht="63" x14ac:dyDescent="0.25">
      <c r="A14" s="93"/>
      <c r="B14" s="94" t="s">
        <v>209</v>
      </c>
      <c r="C14" s="2" t="s">
        <v>52</v>
      </c>
      <c r="D14" s="89">
        <v>10</v>
      </c>
      <c r="E14" s="87"/>
      <c r="F14" s="95">
        <f>D14*E14</f>
        <v>0</v>
      </c>
    </row>
    <row r="15" spans="1:7" s="3" customFormat="1" x14ac:dyDescent="0.2">
      <c r="A15" s="101"/>
      <c r="B15" s="10"/>
      <c r="C15" s="102"/>
      <c r="D15" s="102"/>
      <c r="E15" s="103"/>
      <c r="F15" s="103"/>
      <c r="G15" s="104"/>
    </row>
    <row r="16" spans="1:7" x14ac:dyDescent="0.25">
      <c r="A16" s="18">
        <f>COUNT($A$10:A15)+1</f>
        <v>2</v>
      </c>
      <c r="B16" s="10" t="s">
        <v>187</v>
      </c>
      <c r="C16" s="37"/>
      <c r="E16" s="37"/>
    </row>
    <row r="17" spans="1:6" ht="63" x14ac:dyDescent="0.25">
      <c r="B17" s="11" t="s">
        <v>191</v>
      </c>
      <c r="C17" s="37"/>
      <c r="E17" s="37"/>
    </row>
    <row r="18" spans="1:6" x14ac:dyDescent="0.25">
      <c r="A18" s="18" t="s">
        <v>53</v>
      </c>
      <c r="B18" s="13" t="s">
        <v>188</v>
      </c>
      <c r="C18" s="37" t="s">
        <v>189</v>
      </c>
      <c r="D18" s="37">
        <v>2</v>
      </c>
      <c r="E18" s="37"/>
      <c r="F18" s="27">
        <f t="shared" ref="F18:F19" si="0">D18*E18</f>
        <v>0</v>
      </c>
    </row>
    <row r="19" spans="1:6" x14ac:dyDescent="0.25">
      <c r="A19" s="18" t="str">
        <f>CHAR(CODE(A18)+1)&amp;")"</f>
        <v>b)</v>
      </c>
      <c r="B19" s="13" t="s">
        <v>190</v>
      </c>
      <c r="C19" s="37" t="s">
        <v>189</v>
      </c>
      <c r="D19" s="37">
        <v>8</v>
      </c>
      <c r="E19" s="37"/>
      <c r="F19" s="27">
        <f t="shared" si="0"/>
        <v>0</v>
      </c>
    </row>
    <row r="20" spans="1:6" x14ac:dyDescent="0.25">
      <c r="A20" s="18" t="str">
        <f>CHAR(CODE(A19)+1)&amp;")"</f>
        <v>c)</v>
      </c>
      <c r="B20" s="13" t="s">
        <v>192</v>
      </c>
      <c r="C20" s="37" t="s">
        <v>50</v>
      </c>
      <c r="D20" s="37">
        <v>21</v>
      </c>
      <c r="E20" s="37"/>
      <c r="F20" s="27">
        <f t="shared" ref="F20" si="1">D20*E20</f>
        <v>0</v>
      </c>
    </row>
    <row r="21" spans="1:6" x14ac:dyDescent="0.25">
      <c r="B21" s="13"/>
      <c r="F21" s="78"/>
    </row>
    <row r="22" spans="1:6" x14ac:dyDescent="0.25">
      <c r="A22" s="19"/>
      <c r="B22" s="12" t="str">
        <f>"UKUPNO - "&amp;TEXT(A9,) &amp;" " &amp;TEXT(B9,)&amp;" (€):"</f>
        <v>UKUPNO - A.1. RADOVI DEMONTAŽE I RUŠENJA (€):</v>
      </c>
      <c r="C22" s="34"/>
      <c r="D22" s="35"/>
      <c r="E22" s="43"/>
      <c r="F22" s="26">
        <f>SUM(F9:F21)</f>
        <v>0</v>
      </c>
    </row>
    <row r="23" spans="1:6" x14ac:dyDescent="0.25">
      <c r="B23" s="10"/>
      <c r="D23" s="33"/>
      <c r="E23" s="41"/>
      <c r="F23" s="26"/>
    </row>
    <row r="24" spans="1:6" x14ac:dyDescent="0.25">
      <c r="B24" s="10"/>
      <c r="D24" s="33"/>
      <c r="E24" s="41"/>
      <c r="F24" s="26"/>
    </row>
    <row r="25" spans="1:6" s="4" customFormat="1" x14ac:dyDescent="0.25">
      <c r="A25" s="19" t="str">
        <f>TEXT($A$7,)&amp;"2."</f>
        <v>A.2.</v>
      </c>
      <c r="B25" s="12" t="s">
        <v>145</v>
      </c>
      <c r="C25" s="34"/>
      <c r="D25" s="35"/>
      <c r="E25" s="42"/>
      <c r="F25" s="25"/>
    </row>
    <row r="26" spans="1:6" x14ac:dyDescent="0.25">
      <c r="C26" s="2"/>
      <c r="D26" s="89"/>
      <c r="E26" s="87"/>
      <c r="F26" s="90"/>
    </row>
    <row r="27" spans="1:6" x14ac:dyDescent="0.25">
      <c r="A27" s="18">
        <f>COUNT(A$25:A26)+1</f>
        <v>1</v>
      </c>
      <c r="B27" s="10" t="s">
        <v>176</v>
      </c>
      <c r="C27" s="2"/>
      <c r="D27" s="89"/>
      <c r="E27" s="87"/>
      <c r="F27" s="90"/>
    </row>
    <row r="28" spans="1:6" ht="47.25" x14ac:dyDescent="0.25">
      <c r="B28" s="11" t="s">
        <v>208</v>
      </c>
      <c r="C28" s="2"/>
      <c r="D28" s="89"/>
      <c r="E28" s="87"/>
      <c r="F28" s="90"/>
    </row>
    <row r="29" spans="1:6" x14ac:dyDescent="0.25">
      <c r="B29" s="11" t="s">
        <v>166</v>
      </c>
      <c r="C29" s="2" t="s">
        <v>52</v>
      </c>
      <c r="D29" s="89">
        <v>25</v>
      </c>
      <c r="E29" s="87"/>
      <c r="F29" s="90">
        <f>D29*E29</f>
        <v>0</v>
      </c>
    </row>
    <row r="30" spans="1:6" x14ac:dyDescent="0.25">
      <c r="F30" s="78"/>
    </row>
    <row r="31" spans="1:6" x14ac:dyDescent="0.25">
      <c r="A31" s="19"/>
      <c r="B31" s="14" t="str">
        <f>"UKUPNO - "&amp;TEXT(A25,) &amp;" " &amp;TEXT(B25,)&amp;" (€):"</f>
        <v>UKUPNO - A.2. IZOLATERSKI RADOVI (€):</v>
      </c>
      <c r="C31" s="34"/>
      <c r="D31" s="35"/>
      <c r="E31" s="43"/>
      <c r="F31" s="26">
        <f>SUM(F25:F30)</f>
        <v>0</v>
      </c>
    </row>
    <row r="32" spans="1:6" x14ac:dyDescent="0.25">
      <c r="B32" s="10"/>
      <c r="D32" s="33"/>
      <c r="E32" s="41"/>
      <c r="F32" s="26"/>
    </row>
    <row r="33" spans="1:6" x14ac:dyDescent="0.25">
      <c r="B33" s="10"/>
      <c r="D33" s="33"/>
      <c r="E33" s="41"/>
      <c r="F33" s="26"/>
    </row>
    <row r="34" spans="1:6" s="4" customFormat="1" x14ac:dyDescent="0.25">
      <c r="A34" s="19" t="str">
        <f>TEXT($A$7,)&amp;"3."</f>
        <v>A.3.</v>
      </c>
      <c r="B34" s="12" t="s">
        <v>66</v>
      </c>
      <c r="C34" s="34"/>
      <c r="D34" s="35"/>
      <c r="E34" s="42"/>
      <c r="F34" s="25"/>
    </row>
    <row r="35" spans="1:6" s="4" customFormat="1" x14ac:dyDescent="0.25">
      <c r="A35" s="18"/>
      <c r="B35" s="10"/>
      <c r="C35" s="36"/>
      <c r="D35" s="37"/>
      <c r="E35" s="40"/>
      <c r="F35" s="26"/>
    </row>
    <row r="36" spans="1:6" x14ac:dyDescent="0.25">
      <c r="A36" s="18">
        <f>COUNT($A34:A$35)+1</f>
        <v>1</v>
      </c>
      <c r="B36" s="10" t="s">
        <v>177</v>
      </c>
      <c r="C36" s="2"/>
      <c r="D36" s="89"/>
      <c r="E36" s="87"/>
      <c r="F36" s="90"/>
    </row>
    <row r="37" spans="1:6" ht="94.5" x14ac:dyDescent="0.25">
      <c r="B37" s="11" t="s">
        <v>210</v>
      </c>
      <c r="C37" s="2"/>
      <c r="D37" s="89"/>
      <c r="E37" s="87"/>
      <c r="F37" s="90"/>
    </row>
    <row r="38" spans="1:6" ht="18" x14ac:dyDescent="0.25">
      <c r="B38" s="11" t="s">
        <v>151</v>
      </c>
      <c r="C38" s="2" t="s">
        <v>143</v>
      </c>
      <c r="D38" s="89">
        <f>D14</f>
        <v>10</v>
      </c>
      <c r="E38" s="87"/>
      <c r="F38" s="90">
        <f>D38*E38</f>
        <v>0</v>
      </c>
    </row>
    <row r="39" spans="1:6" x14ac:dyDescent="0.25">
      <c r="C39" s="2"/>
      <c r="D39" s="89"/>
      <c r="E39" s="87"/>
      <c r="F39" s="90"/>
    </row>
    <row r="40" spans="1:6" x14ac:dyDescent="0.25">
      <c r="A40" s="18">
        <f>COUNT($A$35:A38)+1</f>
        <v>2</v>
      </c>
      <c r="B40" s="10" t="s">
        <v>91</v>
      </c>
    </row>
    <row r="41" spans="1:6" ht="78.75" x14ac:dyDescent="0.25">
      <c r="B41" s="11" t="s">
        <v>80</v>
      </c>
    </row>
    <row r="42" spans="1:6" x14ac:dyDescent="0.25">
      <c r="A42" s="18" t="s">
        <v>53</v>
      </c>
      <c r="B42" s="13" t="s">
        <v>73</v>
      </c>
      <c r="C42" s="36" t="s">
        <v>52</v>
      </c>
      <c r="D42" s="37">
        <v>260</v>
      </c>
      <c r="F42" s="27">
        <f>D42*E42</f>
        <v>0</v>
      </c>
    </row>
    <row r="43" spans="1:6" x14ac:dyDescent="0.25">
      <c r="A43" s="18" t="str">
        <f>CHAR(CODE(A42)+1)&amp;")"</f>
        <v>b)</v>
      </c>
      <c r="B43" s="13" t="s">
        <v>72</v>
      </c>
      <c r="C43" s="36" t="s">
        <v>52</v>
      </c>
      <c r="D43" s="37">
        <f>D42</f>
        <v>260</v>
      </c>
      <c r="F43" s="27">
        <f>D43*E43</f>
        <v>0</v>
      </c>
    </row>
    <row r="44" spans="1:6" x14ac:dyDescent="0.25">
      <c r="A44" s="18" t="str">
        <f>CHAR(CODE(A43)+1)&amp;")"</f>
        <v>c)</v>
      </c>
      <c r="B44" s="13" t="s">
        <v>71</v>
      </c>
      <c r="C44" s="36" t="s">
        <v>52</v>
      </c>
      <c r="D44" s="37">
        <f>D43</f>
        <v>260</v>
      </c>
      <c r="F44" s="27">
        <f>D44*E44</f>
        <v>0</v>
      </c>
    </row>
    <row r="45" spans="1:6" x14ac:dyDescent="0.25">
      <c r="A45" s="18" t="str">
        <f>CHAR(CODE(A44)+1)&amp;")"</f>
        <v>d)</v>
      </c>
      <c r="B45" s="13" t="s">
        <v>70</v>
      </c>
      <c r="C45" s="36" t="s">
        <v>52</v>
      </c>
      <c r="D45" s="37">
        <f>D44</f>
        <v>260</v>
      </c>
      <c r="F45" s="27">
        <f>D45*E45</f>
        <v>0</v>
      </c>
    </row>
    <row r="46" spans="1:6" ht="31.5" x14ac:dyDescent="0.25">
      <c r="A46" s="18" t="str">
        <f>CHAR(CODE(A45)+1)&amp;")"</f>
        <v>e)</v>
      </c>
      <c r="B46" s="13" t="s">
        <v>213</v>
      </c>
      <c r="C46" s="36" t="s">
        <v>52</v>
      </c>
      <c r="D46" s="37">
        <v>110</v>
      </c>
      <c r="F46" s="27">
        <f t="shared" ref="F46" si="2">D46*E46</f>
        <v>0</v>
      </c>
    </row>
    <row r="47" spans="1:6" x14ac:dyDescent="0.25">
      <c r="F47" s="78"/>
    </row>
    <row r="48" spans="1:6" x14ac:dyDescent="0.25">
      <c r="A48" s="18">
        <f>COUNT($A$35:A45)+1</f>
        <v>3</v>
      </c>
      <c r="B48" s="10" t="s">
        <v>67</v>
      </c>
      <c r="F48" s="78"/>
    </row>
    <row r="49" spans="1:6" ht="47.25" x14ac:dyDescent="0.25">
      <c r="B49" s="11" t="s">
        <v>68</v>
      </c>
      <c r="C49" s="36" t="s">
        <v>50</v>
      </c>
      <c r="D49" s="37">
        <v>80</v>
      </c>
      <c r="F49" s="78">
        <f>D49*E49</f>
        <v>0</v>
      </c>
    </row>
    <row r="51" spans="1:6" x14ac:dyDescent="0.25">
      <c r="A51" s="18">
        <f>COUNT($A$35:A49)+1</f>
        <v>4</v>
      </c>
      <c r="B51" s="10" t="s">
        <v>93</v>
      </c>
      <c r="F51" s="78"/>
    </row>
    <row r="52" spans="1:6" ht="31.5" x14ac:dyDescent="0.25">
      <c r="B52" s="11" t="s">
        <v>94</v>
      </c>
      <c r="C52" s="36" t="s">
        <v>50</v>
      </c>
      <c r="D52" s="37">
        <v>60</v>
      </c>
      <c r="F52" s="78">
        <f>D52*E52</f>
        <v>0</v>
      </c>
    </row>
    <row r="53" spans="1:6" x14ac:dyDescent="0.25">
      <c r="F53" s="78"/>
    </row>
    <row r="54" spans="1:6" x14ac:dyDescent="0.25">
      <c r="A54" s="19"/>
      <c r="B54" s="14" t="str">
        <f>"UKUPNO - "&amp;TEXT(A34,) &amp;" " &amp;TEXT(B34,)&amp;" (€):"</f>
        <v>UKUPNO - A.3. ZIDARSKI I SOBOSLIKARSKI RADOVI (€):</v>
      </c>
      <c r="C54" s="34"/>
      <c r="D54" s="35"/>
      <c r="E54" s="43"/>
      <c r="F54" s="26">
        <f>SUM(F34:F53)</f>
        <v>0</v>
      </c>
    </row>
    <row r="55" spans="1:6" x14ac:dyDescent="0.25">
      <c r="B55" s="10"/>
      <c r="D55" s="33"/>
      <c r="E55" s="41"/>
      <c r="F55" s="26"/>
    </row>
    <row r="56" spans="1:6" x14ac:dyDescent="0.25">
      <c r="B56" s="10"/>
      <c r="C56" s="32"/>
      <c r="D56" s="33"/>
      <c r="E56" s="83"/>
      <c r="F56" s="26"/>
    </row>
    <row r="57" spans="1:6" x14ac:dyDescent="0.25">
      <c r="A57" s="19" t="str">
        <f>TEXT($A$7,)&amp;"4."</f>
        <v>A.4.</v>
      </c>
      <c r="B57" s="12" t="s">
        <v>56</v>
      </c>
      <c r="C57" s="34"/>
      <c r="D57" s="35"/>
      <c r="E57" s="84"/>
      <c r="F57" s="25"/>
    </row>
    <row r="58" spans="1:6" x14ac:dyDescent="0.25">
      <c r="E58" s="81"/>
      <c r="F58" s="78"/>
    </row>
    <row r="59" spans="1:6" x14ac:dyDescent="0.25">
      <c r="A59" s="18">
        <f>COUNT($A56:A$57)+1</f>
        <v>1</v>
      </c>
      <c r="B59" s="10" t="s">
        <v>105</v>
      </c>
      <c r="E59" s="81"/>
      <c r="F59" s="78"/>
    </row>
    <row r="60" spans="1:6" ht="31.5" x14ac:dyDescent="0.25">
      <c r="B60" s="11" t="s">
        <v>106</v>
      </c>
      <c r="C60" s="36" t="s">
        <v>51</v>
      </c>
      <c r="D60" s="37">
        <v>1</v>
      </c>
      <c r="E60" s="81"/>
      <c r="F60" s="27">
        <f>D60*E60</f>
        <v>0</v>
      </c>
    </row>
    <row r="61" spans="1:6" x14ac:dyDescent="0.25">
      <c r="B61" s="10"/>
      <c r="C61" s="2"/>
      <c r="D61" s="86"/>
      <c r="E61" s="96"/>
      <c r="F61" s="97"/>
    </row>
    <row r="62" spans="1:6" x14ac:dyDescent="0.25">
      <c r="A62" s="18">
        <f>COUNT($A$57:A61)+1</f>
        <v>2</v>
      </c>
      <c r="B62" s="10" t="s">
        <v>63</v>
      </c>
      <c r="E62" s="81"/>
    </row>
    <row r="63" spans="1:6" ht="31.5" x14ac:dyDescent="0.25">
      <c r="B63" s="11" t="s">
        <v>62</v>
      </c>
      <c r="C63" s="36" t="s">
        <v>51</v>
      </c>
      <c r="D63" s="37">
        <v>1</v>
      </c>
      <c r="E63" s="81"/>
      <c r="F63" s="27">
        <f>D63*E63</f>
        <v>0</v>
      </c>
    </row>
    <row r="64" spans="1:6" x14ac:dyDescent="0.25">
      <c r="E64" s="81"/>
    </row>
    <row r="65" spans="1:6" x14ac:dyDescent="0.25">
      <c r="A65" s="18">
        <f>COUNT($A$57:A64)+1</f>
        <v>3</v>
      </c>
      <c r="B65" s="10" t="s">
        <v>57</v>
      </c>
      <c r="E65" s="81"/>
    </row>
    <row r="66" spans="1:6" ht="47.25" x14ac:dyDescent="0.25">
      <c r="B66" s="11" t="s">
        <v>61</v>
      </c>
      <c r="E66" s="81"/>
    </row>
    <row r="67" spans="1:6" x14ac:dyDescent="0.25">
      <c r="A67" s="18" t="s">
        <v>53</v>
      </c>
      <c r="B67" s="11" t="s">
        <v>58</v>
      </c>
      <c r="C67" s="36" t="s">
        <v>59</v>
      </c>
      <c r="D67" s="37">
        <v>5</v>
      </c>
      <c r="E67" s="81"/>
      <c r="F67" s="27">
        <f t="shared" ref="F67:F68" si="3">D67*E67</f>
        <v>0</v>
      </c>
    </row>
    <row r="68" spans="1:6" x14ac:dyDescent="0.25">
      <c r="A68" s="18" t="str">
        <f>CHAR(CODE(A67)+1)&amp;")"</f>
        <v>b)</v>
      </c>
      <c r="B68" s="11" t="s">
        <v>60</v>
      </c>
      <c r="C68" s="36" t="s">
        <v>59</v>
      </c>
      <c r="D68" s="37">
        <v>5</v>
      </c>
      <c r="E68" s="81"/>
      <c r="F68" s="27">
        <f t="shared" si="3"/>
        <v>0</v>
      </c>
    </row>
    <row r="69" spans="1:6" x14ac:dyDescent="0.25">
      <c r="B69" s="13"/>
      <c r="C69" s="37"/>
    </row>
    <row r="70" spans="1:6" x14ac:dyDescent="0.25">
      <c r="A70" s="19"/>
      <c r="B70" s="12" t="str">
        <f>"UKUPNO - "&amp;TEXT(A57,) &amp;" " &amp;TEXT(B57,)&amp;" (€):"</f>
        <v>UKUPNO - A.4. RAZNI RADOVI (€):</v>
      </c>
      <c r="C70" s="34"/>
      <c r="D70" s="35"/>
      <c r="E70" s="43"/>
      <c r="F70" s="26">
        <f>SUM(F57:F69)</f>
        <v>0</v>
      </c>
    </row>
    <row r="71" spans="1:6" x14ac:dyDescent="0.25">
      <c r="B71" s="10"/>
      <c r="D71" s="33"/>
      <c r="E71" s="41"/>
      <c r="F71" s="26"/>
    </row>
    <row r="72" spans="1:6" x14ac:dyDescent="0.25">
      <c r="B72" s="10"/>
      <c r="D72" s="33"/>
      <c r="E72" s="41"/>
      <c r="F72" s="26"/>
    </row>
    <row r="73" spans="1:6" x14ac:dyDescent="0.25">
      <c r="B73" s="10"/>
      <c r="D73" s="33"/>
      <c r="E73" s="41"/>
      <c r="F73" s="26"/>
    </row>
    <row r="74" spans="1:6" x14ac:dyDescent="0.25">
      <c r="A74" s="49"/>
      <c r="B74" s="14" t="str">
        <f>"REKAPITULACIJA"</f>
        <v>REKAPITULACIJA</v>
      </c>
      <c r="C74" s="44"/>
      <c r="D74" s="45"/>
      <c r="E74" s="54"/>
      <c r="F74" s="28"/>
    </row>
    <row r="75" spans="1:6" x14ac:dyDescent="0.25">
      <c r="B75" s="10"/>
      <c r="C75" s="46"/>
      <c r="D75" s="47"/>
      <c r="E75" s="55"/>
      <c r="F75" s="29"/>
    </row>
    <row r="76" spans="1:6" x14ac:dyDescent="0.25">
      <c r="A76" s="18" t="str">
        <f>A9</f>
        <v>A.1.</v>
      </c>
      <c r="B76" s="10" t="str">
        <f>B9</f>
        <v>RADOVI DEMONTAŽE I RUŠENJA</v>
      </c>
      <c r="C76" s="32"/>
      <c r="D76" s="33"/>
      <c r="E76" s="41"/>
      <c r="F76" s="26">
        <f>F22</f>
        <v>0</v>
      </c>
    </row>
    <row r="77" spans="1:6" x14ac:dyDescent="0.25">
      <c r="B77" s="10"/>
      <c r="C77" s="46"/>
      <c r="D77" s="47"/>
      <c r="E77" s="55"/>
      <c r="F77" s="29"/>
    </row>
    <row r="78" spans="1:6" x14ac:dyDescent="0.25">
      <c r="A78" s="18" t="str">
        <f>A25</f>
        <v>A.2.</v>
      </c>
      <c r="B78" s="10" t="str">
        <f>B25</f>
        <v>IZOLATERSKI RADOVI</v>
      </c>
      <c r="C78" s="32"/>
      <c r="D78" s="33"/>
      <c r="E78" s="41"/>
      <c r="F78" s="26">
        <f>F31</f>
        <v>0</v>
      </c>
    </row>
    <row r="79" spans="1:6" x14ac:dyDescent="0.25">
      <c r="B79" s="10"/>
      <c r="C79" s="32"/>
      <c r="D79" s="33"/>
      <c r="E79" s="41"/>
      <c r="F79" s="26"/>
    </row>
    <row r="80" spans="1:6" x14ac:dyDescent="0.25">
      <c r="A80" s="18" t="str">
        <f>A34</f>
        <v>A.3.</v>
      </c>
      <c r="B80" s="10" t="str">
        <f>B34</f>
        <v>ZIDARSKI I SOBOSLIKARSKI RADOVI</v>
      </c>
      <c r="C80" s="32"/>
      <c r="D80" s="33"/>
      <c r="E80" s="41"/>
      <c r="F80" s="26">
        <f>F54</f>
        <v>0</v>
      </c>
    </row>
    <row r="81" spans="1:6" x14ac:dyDescent="0.25">
      <c r="B81" s="10"/>
      <c r="C81" s="32"/>
      <c r="D81" s="33"/>
      <c r="E81" s="41"/>
      <c r="F81" s="26"/>
    </row>
    <row r="82" spans="1:6" x14ac:dyDescent="0.25">
      <c r="A82" s="18" t="str">
        <f>A57</f>
        <v>A.4.</v>
      </c>
      <c r="B82" s="10" t="str">
        <f>B57</f>
        <v>RAZNI RADOVI</v>
      </c>
      <c r="C82" s="32"/>
      <c r="D82" s="33"/>
      <c r="E82" s="41"/>
      <c r="F82" s="26">
        <f>F70</f>
        <v>0</v>
      </c>
    </row>
    <row r="83" spans="1:6" x14ac:dyDescent="0.25">
      <c r="B83" s="10"/>
      <c r="C83" s="32"/>
      <c r="D83" s="33"/>
      <c r="E83" s="41"/>
      <c r="F83" s="26"/>
    </row>
    <row r="84" spans="1:6" s="3" customFormat="1" x14ac:dyDescent="0.2">
      <c r="A84" s="19"/>
      <c r="B84" s="12" t="s">
        <v>113</v>
      </c>
      <c r="C84" s="34"/>
      <c r="D84" s="39"/>
      <c r="E84" s="43"/>
      <c r="F84" s="26">
        <f>SUM(F74:F83)</f>
        <v>0</v>
      </c>
    </row>
  </sheetData>
  <phoneticPr fontId="3" type="noConversion"/>
  <dataValidations count="2">
    <dataValidation operator="lessThan" allowBlank="1" showInputMessage="1" showErrorMessage="1" sqref="B1 B21:F21 A61:F61 A56:D60 F56:XFD60 C1:XFD6 A1:A6 B3:B6 A7:XFD20 A22:XFD55 F62:XFD1048576 A62:D1048576 E69:E1048576" xr:uid="{00000000-0002-0000-0200-000000000000}"/>
    <dataValidation allowBlank="1" showInputMessage="1" showErrorMessage="1" sqref="E56:E60 E62:E68" xr:uid="{00000000-0002-0000-0200-000001000000}"/>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&amp;R&amp;"Calibri,Regular"&amp;P/&amp;N </firstFooter>
  </headerFooter>
  <rowBreaks count="2" manualBreakCount="2">
    <brk id="33" max="5" man="1"/>
    <brk id="6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06"/>
  <sheetViews>
    <sheetView view="pageBreakPreview" zoomScale="68" zoomScaleNormal="85" zoomScaleSheetLayoutView="68" workbookViewId="0">
      <selection activeCell="E11" sqref="E11"/>
    </sheetView>
  </sheetViews>
  <sheetFormatPr defaultColWidth="9.140625" defaultRowHeight="15.75" x14ac:dyDescent="0.25"/>
  <cols>
    <col min="1" max="1" width="5.7109375" style="18" customWidth="1"/>
    <col min="2" max="2" width="55.7109375" style="11" customWidth="1"/>
    <col min="3" max="3" width="8.7109375" style="36" customWidth="1"/>
    <col min="4" max="4" width="11.7109375" style="37" customWidth="1"/>
    <col min="5" max="5" width="11.7109375" style="40" customWidth="1"/>
    <col min="6" max="6" width="17.7109375" style="27" customWidth="1"/>
    <col min="7" max="16384" width="9.140625" style="1"/>
  </cols>
  <sheetData>
    <row r="1" spans="1:6" x14ac:dyDescent="0.25">
      <c r="A1" s="48" t="str">
        <f>"GRAĐEVINA: "&amp;TEXT(NASLOVNICA!A16,)&amp;""</f>
        <v>GRAĐEVINA: UČENIČKI DOM, Palmotićeva ulica 59, Zagreb</v>
      </c>
      <c r="C1" s="50"/>
      <c r="D1" s="50"/>
      <c r="E1" s="51"/>
      <c r="F1" s="50"/>
    </row>
    <row r="2" spans="1:6" x14ac:dyDescent="0.25">
      <c r="A2" s="77" t="s">
        <v>86</v>
      </c>
      <c r="B2" s="77"/>
      <c r="C2" s="50"/>
      <c r="D2" s="50"/>
      <c r="E2" s="51"/>
      <c r="F2" s="50"/>
    </row>
    <row r="3" spans="1:6" x14ac:dyDescent="0.25">
      <c r="A3" s="48" t="s">
        <v>194</v>
      </c>
      <c r="C3" s="50"/>
      <c r="D3" s="50"/>
      <c r="E3" s="51"/>
      <c r="F3" s="50"/>
    </row>
    <row r="4" spans="1:6" x14ac:dyDescent="0.25">
      <c r="C4" s="30"/>
      <c r="D4" s="31"/>
      <c r="E4" s="52"/>
      <c r="F4" s="23"/>
    </row>
    <row r="5" spans="1:6" s="2" customFormat="1" ht="31.5" x14ac:dyDescent="0.2">
      <c r="A5" s="22" t="s">
        <v>0</v>
      </c>
      <c r="B5" s="60" t="s">
        <v>4</v>
      </c>
      <c r="C5" s="20" t="s">
        <v>1</v>
      </c>
      <c r="D5" s="15" t="s">
        <v>2</v>
      </c>
      <c r="E5" s="21" t="s">
        <v>3</v>
      </c>
      <c r="F5" s="16" t="s">
        <v>5</v>
      </c>
    </row>
    <row r="6" spans="1:6" s="2" customFormat="1" x14ac:dyDescent="0.2">
      <c r="A6" s="18"/>
      <c r="B6" s="10"/>
      <c r="C6" s="32"/>
      <c r="D6" s="33"/>
      <c r="E6" s="53"/>
      <c r="F6" s="24"/>
    </row>
    <row r="7" spans="1:6" x14ac:dyDescent="0.25">
      <c r="A7" s="19" t="s">
        <v>200</v>
      </c>
      <c r="B7" s="12" t="s">
        <v>201</v>
      </c>
      <c r="C7" s="105"/>
      <c r="D7" s="106"/>
      <c r="E7" s="107"/>
      <c r="F7" s="108"/>
    </row>
    <row r="8" spans="1:6" s="2" customFormat="1" x14ac:dyDescent="0.2">
      <c r="A8" s="18"/>
      <c r="B8" s="10"/>
      <c r="C8" s="32"/>
      <c r="D8" s="33"/>
      <c r="E8" s="53"/>
      <c r="F8" s="24"/>
    </row>
    <row r="9" spans="1:6" x14ac:dyDescent="0.25">
      <c r="A9" s="19" t="str">
        <f>TEXT($A$7,)&amp;"1."</f>
        <v>B.1.</v>
      </c>
      <c r="B9" s="12" t="s">
        <v>49</v>
      </c>
      <c r="C9" s="38"/>
      <c r="D9" s="39"/>
      <c r="E9" s="43"/>
      <c r="F9" s="25"/>
    </row>
    <row r="10" spans="1:6" x14ac:dyDescent="0.25">
      <c r="B10" s="13"/>
    </row>
    <row r="11" spans="1:6" ht="141.75" x14ac:dyDescent="0.25">
      <c r="B11" s="10" t="s">
        <v>121</v>
      </c>
      <c r="C11" s="85"/>
      <c r="D11" s="86"/>
      <c r="E11" s="87"/>
      <c r="F11" s="88"/>
    </row>
    <row r="12" spans="1:6" x14ac:dyDescent="0.25">
      <c r="B12" s="10"/>
      <c r="C12" s="85"/>
      <c r="D12" s="86"/>
      <c r="E12" s="87"/>
      <c r="F12" s="88"/>
    </row>
    <row r="13" spans="1:6" x14ac:dyDescent="0.25">
      <c r="A13" s="18">
        <f>COUNT($A$9:A10)+1</f>
        <v>1</v>
      </c>
      <c r="B13" s="61" t="s">
        <v>75</v>
      </c>
    </row>
    <row r="14" spans="1:6" x14ac:dyDescent="0.25">
      <c r="B14" s="13" t="s">
        <v>186</v>
      </c>
      <c r="C14" s="36" t="s">
        <v>50</v>
      </c>
      <c r="D14" s="37">
        <v>115</v>
      </c>
      <c r="F14" s="27">
        <f>D14*E14</f>
        <v>0</v>
      </c>
    </row>
    <row r="15" spans="1:6" x14ac:dyDescent="0.25">
      <c r="B15" s="13"/>
    </row>
    <row r="16" spans="1:6" x14ac:dyDescent="0.25">
      <c r="A16" s="18">
        <f>COUNT($A$10:A15)+1</f>
        <v>2</v>
      </c>
      <c r="B16" s="61" t="s">
        <v>118</v>
      </c>
      <c r="F16" s="78"/>
    </row>
    <row r="17" spans="1:6" x14ac:dyDescent="0.25">
      <c r="B17" s="13" t="s">
        <v>185</v>
      </c>
      <c r="C17" s="36" t="s">
        <v>50</v>
      </c>
      <c r="D17" s="37">
        <v>8</v>
      </c>
      <c r="F17" s="78">
        <f>D17*E17</f>
        <v>0</v>
      </c>
    </row>
    <row r="18" spans="1:6" x14ac:dyDescent="0.25">
      <c r="B18" s="13"/>
      <c r="F18" s="78"/>
    </row>
    <row r="19" spans="1:6" x14ac:dyDescent="0.25">
      <c r="A19" s="19"/>
      <c r="B19" s="12" t="str">
        <f>"UKUPNO - "&amp;TEXT(A9,) &amp;" " &amp;TEXT(B9,)&amp;" (€):"</f>
        <v>UKUPNO - B.1. RADOVI DEMONTAŽE I RUŠENJA (€):</v>
      </c>
      <c r="C19" s="34"/>
      <c r="D19" s="35"/>
      <c r="E19" s="43"/>
      <c r="F19" s="26">
        <f>SUM(F9:F18)</f>
        <v>0</v>
      </c>
    </row>
    <row r="20" spans="1:6" x14ac:dyDescent="0.25">
      <c r="B20" s="10"/>
      <c r="D20" s="33"/>
      <c r="E20" s="41"/>
      <c r="F20" s="26"/>
    </row>
    <row r="21" spans="1:6" x14ac:dyDescent="0.25">
      <c r="B21" s="10"/>
      <c r="D21" s="33"/>
      <c r="E21" s="41"/>
      <c r="F21" s="26"/>
    </row>
    <row r="22" spans="1:6" s="4" customFormat="1" x14ac:dyDescent="0.25">
      <c r="A22" s="19" t="str">
        <f>TEXT($A$7,)&amp;"2."</f>
        <v>B.2.</v>
      </c>
      <c r="B22" s="12" t="s">
        <v>66</v>
      </c>
      <c r="C22" s="34"/>
      <c r="D22" s="35"/>
      <c r="E22" s="42"/>
      <c r="F22" s="25"/>
    </row>
    <row r="23" spans="1:6" x14ac:dyDescent="0.25">
      <c r="C23" s="2"/>
      <c r="D23" s="89"/>
      <c r="E23" s="87"/>
      <c r="F23" s="90"/>
    </row>
    <row r="24" spans="1:6" x14ac:dyDescent="0.25">
      <c r="A24" s="18">
        <f>COUNT(#REF!)+1</f>
        <v>1</v>
      </c>
      <c r="B24" s="10" t="s">
        <v>91</v>
      </c>
    </row>
    <row r="25" spans="1:6" ht="78.75" x14ac:dyDescent="0.25">
      <c r="B25" s="11" t="s">
        <v>80</v>
      </c>
    </row>
    <row r="26" spans="1:6" x14ac:dyDescent="0.25">
      <c r="A26" s="18" t="s">
        <v>53</v>
      </c>
      <c r="B26" s="13" t="s">
        <v>73</v>
      </c>
      <c r="C26" s="36" t="s">
        <v>52</v>
      </c>
      <c r="D26" s="37">
        <v>300</v>
      </c>
      <c r="F26" s="27">
        <f>D26*E26</f>
        <v>0</v>
      </c>
    </row>
    <row r="27" spans="1:6" x14ac:dyDescent="0.25">
      <c r="A27" s="18" t="str">
        <f>CHAR(CODE(A26)+1)&amp;")"</f>
        <v>b)</v>
      </c>
      <c r="B27" s="13" t="s">
        <v>72</v>
      </c>
      <c r="C27" s="36" t="s">
        <v>52</v>
      </c>
      <c r="D27" s="37">
        <f>D26</f>
        <v>300</v>
      </c>
      <c r="F27" s="27">
        <f>D27*E27</f>
        <v>0</v>
      </c>
    </row>
    <row r="28" spans="1:6" x14ac:dyDescent="0.25">
      <c r="A28" s="18" t="str">
        <f>CHAR(CODE(A27)+1)&amp;")"</f>
        <v>c)</v>
      </c>
      <c r="B28" s="13" t="s">
        <v>71</v>
      </c>
      <c r="C28" s="36" t="s">
        <v>52</v>
      </c>
      <c r="D28" s="37">
        <f>D27</f>
        <v>300</v>
      </c>
      <c r="F28" s="27">
        <f>D28*E28</f>
        <v>0</v>
      </c>
    </row>
    <row r="29" spans="1:6" x14ac:dyDescent="0.25">
      <c r="A29" s="18" t="str">
        <f>CHAR(CODE(A28)+1)&amp;")"</f>
        <v>d)</v>
      </c>
      <c r="B29" s="13" t="s">
        <v>70</v>
      </c>
      <c r="C29" s="36" t="s">
        <v>52</v>
      </c>
      <c r="D29" s="37">
        <f>D28</f>
        <v>300</v>
      </c>
      <c r="F29" s="27">
        <f>D29*E29</f>
        <v>0</v>
      </c>
    </row>
    <row r="30" spans="1:6" ht="31.5" x14ac:dyDescent="0.25">
      <c r="A30" s="18" t="str">
        <f>CHAR(CODE(A29)+1)&amp;")"</f>
        <v>e)</v>
      </c>
      <c r="B30" s="13" t="s">
        <v>69</v>
      </c>
      <c r="C30" s="36" t="s">
        <v>52</v>
      </c>
      <c r="D30" s="37">
        <v>180</v>
      </c>
      <c r="F30" s="27">
        <f t="shared" ref="F30" si="0">D30*E30</f>
        <v>0</v>
      </c>
    </row>
    <row r="31" spans="1:6" s="4" customFormat="1" x14ac:dyDescent="0.25">
      <c r="A31" s="18"/>
      <c r="B31" s="10"/>
      <c r="C31" s="36"/>
      <c r="D31" s="37"/>
      <c r="E31" s="40"/>
      <c r="F31" s="26"/>
    </row>
    <row r="32" spans="1:6" x14ac:dyDescent="0.25">
      <c r="A32" s="18">
        <f>COUNT($A$23:A30)+1</f>
        <v>2</v>
      </c>
      <c r="B32" s="10" t="s">
        <v>92</v>
      </c>
    </row>
    <row r="33" spans="1:6" ht="63" x14ac:dyDescent="0.25">
      <c r="B33" s="11" t="s">
        <v>90</v>
      </c>
    </row>
    <row r="34" spans="1:6" x14ac:dyDescent="0.25">
      <c r="A34" s="18" t="s">
        <v>53</v>
      </c>
      <c r="B34" s="13" t="s">
        <v>87</v>
      </c>
      <c r="C34" s="36" t="s">
        <v>52</v>
      </c>
      <c r="D34" s="37">
        <v>125</v>
      </c>
      <c r="F34" s="27">
        <f>D34*E34</f>
        <v>0</v>
      </c>
    </row>
    <row r="35" spans="1:6" x14ac:dyDescent="0.25">
      <c r="A35" s="18" t="str">
        <f>CHAR(CODE(A34)+1)&amp;")"</f>
        <v>b)</v>
      </c>
      <c r="B35" s="13" t="s">
        <v>88</v>
      </c>
      <c r="C35" s="36" t="s">
        <v>52</v>
      </c>
      <c r="D35" s="37">
        <f>D34</f>
        <v>125</v>
      </c>
      <c r="F35" s="27">
        <f>D35*E35</f>
        <v>0</v>
      </c>
    </row>
    <row r="36" spans="1:6" x14ac:dyDescent="0.25">
      <c r="A36" s="18" t="str">
        <f>CHAR(CODE(A35)+1)&amp;")"</f>
        <v>c)</v>
      </c>
      <c r="B36" s="13" t="s">
        <v>89</v>
      </c>
      <c r="C36" s="36" t="s">
        <v>52</v>
      </c>
      <c r="D36" s="37">
        <f>D35</f>
        <v>125</v>
      </c>
      <c r="F36" s="27">
        <f>D36*E36</f>
        <v>0</v>
      </c>
    </row>
    <row r="37" spans="1:6" x14ac:dyDescent="0.25">
      <c r="A37" s="18" t="str">
        <f>CHAR(CODE(A36)+1)&amp;")"</f>
        <v>d)</v>
      </c>
      <c r="B37" s="13" t="s">
        <v>70</v>
      </c>
      <c r="C37" s="36" t="s">
        <v>52</v>
      </c>
      <c r="D37" s="37">
        <f>D36</f>
        <v>125</v>
      </c>
      <c r="F37" s="27">
        <f>D37*E37</f>
        <v>0</v>
      </c>
    </row>
    <row r="38" spans="1:6" x14ac:dyDescent="0.25">
      <c r="F38" s="78"/>
    </row>
    <row r="39" spans="1:6" x14ac:dyDescent="0.25">
      <c r="A39" s="18">
        <f>COUNT($A$23:A37)+1</f>
        <v>3</v>
      </c>
      <c r="B39" s="10" t="s">
        <v>67</v>
      </c>
      <c r="F39" s="78"/>
    </row>
    <row r="40" spans="1:6" ht="47.25" x14ac:dyDescent="0.25">
      <c r="B40" s="11" t="s">
        <v>68</v>
      </c>
      <c r="C40" s="36" t="s">
        <v>50</v>
      </c>
      <c r="D40" s="37">
        <v>50</v>
      </c>
      <c r="F40" s="78">
        <f>D40*E40</f>
        <v>0</v>
      </c>
    </row>
    <row r="42" spans="1:6" x14ac:dyDescent="0.25">
      <c r="A42" s="18">
        <f>COUNT($A$23:A40)+1</f>
        <v>4</v>
      </c>
      <c r="B42" s="10" t="s">
        <v>93</v>
      </c>
      <c r="F42" s="78"/>
    </row>
    <row r="43" spans="1:6" ht="31.5" x14ac:dyDescent="0.25">
      <c r="B43" s="11" t="s">
        <v>94</v>
      </c>
      <c r="C43" s="36" t="s">
        <v>50</v>
      </c>
      <c r="D43" s="37">
        <f>D14</f>
        <v>115</v>
      </c>
      <c r="F43" s="78">
        <f>D43*E43</f>
        <v>0</v>
      </c>
    </row>
    <row r="44" spans="1:6" x14ac:dyDescent="0.25">
      <c r="F44" s="78"/>
    </row>
    <row r="45" spans="1:6" x14ac:dyDescent="0.25">
      <c r="A45" s="19"/>
      <c r="B45" s="14" t="str">
        <f>"UKUPNO - "&amp;TEXT(A22,) &amp;" " &amp;TEXT(B22,)&amp;" (€):"</f>
        <v>UKUPNO - B.2. ZIDARSKI I SOBOSLIKARSKI RADOVI (€):</v>
      </c>
      <c r="C45" s="34"/>
      <c r="D45" s="35"/>
      <c r="E45" s="43"/>
      <c r="F45" s="26">
        <f>SUM(F22:F44)</f>
        <v>0</v>
      </c>
    </row>
    <row r="46" spans="1:6" x14ac:dyDescent="0.25">
      <c r="B46" s="10"/>
      <c r="D46" s="33"/>
      <c r="E46" s="41"/>
      <c r="F46" s="26"/>
    </row>
    <row r="47" spans="1:6" x14ac:dyDescent="0.25">
      <c r="B47" s="10"/>
      <c r="D47" s="33"/>
      <c r="E47" s="41"/>
      <c r="F47" s="26"/>
    </row>
    <row r="48" spans="1:6" s="4" customFormat="1" x14ac:dyDescent="0.25">
      <c r="A48" s="19" t="str">
        <f>TEXT($A$7,)&amp;"3."</f>
        <v>B.3.</v>
      </c>
      <c r="B48" s="12" t="s">
        <v>74</v>
      </c>
      <c r="C48" s="34"/>
      <c r="D48" s="35"/>
      <c r="E48" s="42"/>
      <c r="F48" s="25"/>
    </row>
    <row r="49" spans="1:6" s="4" customFormat="1" x14ac:dyDescent="0.25">
      <c r="A49" s="18"/>
      <c r="B49" s="10"/>
      <c r="C49" s="36"/>
      <c r="D49" s="37"/>
      <c r="E49" s="40"/>
      <c r="F49" s="26"/>
    </row>
    <row r="50" spans="1:6" x14ac:dyDescent="0.25">
      <c r="A50" s="18">
        <f>COUNT($A47:A$48)+1</f>
        <v>1</v>
      </c>
      <c r="B50" s="17" t="s">
        <v>119</v>
      </c>
      <c r="F50" s="78"/>
    </row>
    <row r="51" spans="1:6" ht="31.5" x14ac:dyDescent="0.25">
      <c r="B51" s="11" t="s">
        <v>107</v>
      </c>
      <c r="F51" s="78"/>
    </row>
    <row r="52" spans="1:6" ht="31.5" x14ac:dyDescent="0.25">
      <c r="A52" s="18" t="s">
        <v>53</v>
      </c>
      <c r="B52" s="13" t="s">
        <v>108</v>
      </c>
      <c r="C52" s="36" t="s">
        <v>52</v>
      </c>
      <c r="D52" s="37">
        <v>105</v>
      </c>
      <c r="F52" s="27">
        <f t="shared" ref="F52:F53" si="1">D52*E52</f>
        <v>0</v>
      </c>
    </row>
    <row r="53" spans="1:6" ht="47.25" x14ac:dyDescent="0.25">
      <c r="A53" s="18" t="str">
        <f>CHAR(CODE(A52)+1)&amp;")"</f>
        <v>b)</v>
      </c>
      <c r="B53" s="13" t="s">
        <v>110</v>
      </c>
      <c r="C53" s="36" t="s">
        <v>52</v>
      </c>
      <c r="D53" s="37">
        <f>D52</f>
        <v>105</v>
      </c>
      <c r="F53" s="27">
        <f t="shared" si="1"/>
        <v>0</v>
      </c>
    </row>
    <row r="54" spans="1:6" x14ac:dyDescent="0.25">
      <c r="B54" s="99" t="s">
        <v>109</v>
      </c>
      <c r="F54" s="26"/>
    </row>
    <row r="55" spans="1:6" ht="31.5" x14ac:dyDescent="0.25">
      <c r="A55" s="18" t="str">
        <f>CHAR(CODE(A53)+1)&amp;")"</f>
        <v>c)</v>
      </c>
      <c r="B55" s="13" t="s">
        <v>111</v>
      </c>
      <c r="C55" s="36" t="s">
        <v>52</v>
      </c>
      <c r="D55" s="37">
        <f>D53</f>
        <v>105</v>
      </c>
      <c r="E55" s="81"/>
      <c r="F55" s="27">
        <f t="shared" ref="F55" si="2">D55*E55</f>
        <v>0</v>
      </c>
    </row>
    <row r="56" spans="1:6" x14ac:dyDescent="0.25">
      <c r="B56" s="99" t="s">
        <v>109</v>
      </c>
      <c r="E56" s="81"/>
      <c r="F56" s="26"/>
    </row>
    <row r="57" spans="1:6" ht="31.5" x14ac:dyDescent="0.25">
      <c r="A57" s="18" t="str">
        <f>CHAR(CODE(A55)+1)&amp;")"</f>
        <v>d)</v>
      </c>
      <c r="B57" s="13" t="s">
        <v>112</v>
      </c>
      <c r="C57" s="36" t="s">
        <v>52</v>
      </c>
      <c r="D57" s="37">
        <f>D55</f>
        <v>105</v>
      </c>
      <c r="E57" s="81"/>
      <c r="F57" s="27">
        <f t="shared" ref="F57" si="3">D57*E57</f>
        <v>0</v>
      </c>
    </row>
    <row r="58" spans="1:6" x14ac:dyDescent="0.25">
      <c r="B58" s="13"/>
      <c r="E58" s="81"/>
    </row>
    <row r="59" spans="1:6" x14ac:dyDescent="0.25">
      <c r="A59" s="18">
        <f>COUNT($A$48:A57)+1</f>
        <v>2</v>
      </c>
      <c r="B59" s="10" t="s">
        <v>178</v>
      </c>
      <c r="E59" s="81"/>
      <c r="F59" s="26"/>
    </row>
    <row r="60" spans="1:6" ht="110.25" x14ac:dyDescent="0.25">
      <c r="B60" s="11" t="s">
        <v>180</v>
      </c>
      <c r="E60" s="81"/>
      <c r="F60" s="26"/>
    </row>
    <row r="61" spans="1:6" x14ac:dyDescent="0.25">
      <c r="B61" s="99" t="s">
        <v>109</v>
      </c>
      <c r="E61" s="81"/>
      <c r="F61" s="26"/>
    </row>
    <row r="62" spans="1:6" x14ac:dyDescent="0.25">
      <c r="B62" s="80" t="s">
        <v>76</v>
      </c>
      <c r="E62" s="81"/>
      <c r="F62" s="26"/>
    </row>
    <row r="63" spans="1:6" ht="34.5" x14ac:dyDescent="0.25">
      <c r="B63" s="13" t="s">
        <v>77</v>
      </c>
      <c r="E63" s="81"/>
      <c r="F63" s="26"/>
    </row>
    <row r="64" spans="1:6" ht="31.5" x14ac:dyDescent="0.25">
      <c r="B64" s="13" t="s">
        <v>78</v>
      </c>
      <c r="E64" s="81"/>
      <c r="F64" s="26"/>
    </row>
    <row r="65" spans="1:6" x14ac:dyDescent="0.25">
      <c r="B65" s="11" t="s">
        <v>179</v>
      </c>
      <c r="C65" s="36" t="s">
        <v>52</v>
      </c>
      <c r="D65" s="37">
        <f>D57</f>
        <v>105</v>
      </c>
      <c r="E65" s="81"/>
      <c r="F65" s="27">
        <f>D65*E65</f>
        <v>0</v>
      </c>
    </row>
    <row r="66" spans="1:6" x14ac:dyDescent="0.25">
      <c r="B66" s="10"/>
      <c r="E66" s="81"/>
      <c r="F66" s="26"/>
    </row>
    <row r="67" spans="1:6" x14ac:dyDescent="0.25">
      <c r="A67" s="18">
        <f>COUNT($A$48:A64)+1</f>
        <v>3</v>
      </c>
      <c r="B67" s="10" t="s">
        <v>181</v>
      </c>
      <c r="E67" s="81"/>
      <c r="F67" s="26"/>
    </row>
    <row r="68" spans="1:6" ht="63" x14ac:dyDescent="0.25">
      <c r="B68" s="11" t="s">
        <v>182</v>
      </c>
      <c r="C68" s="36" t="s">
        <v>50</v>
      </c>
      <c r="D68" s="37">
        <f>D14</f>
        <v>115</v>
      </c>
      <c r="E68" s="81"/>
      <c r="F68" s="27">
        <f>D68*E68</f>
        <v>0</v>
      </c>
    </row>
    <row r="69" spans="1:6" x14ac:dyDescent="0.25">
      <c r="E69" s="81"/>
      <c r="F69" s="78"/>
    </row>
    <row r="70" spans="1:6" x14ac:dyDescent="0.25">
      <c r="A70" s="18">
        <f>COUNT($A$48:A69)+1</f>
        <v>4</v>
      </c>
      <c r="B70" s="10" t="s">
        <v>117</v>
      </c>
      <c r="E70" s="81"/>
      <c r="F70" s="78"/>
    </row>
    <row r="71" spans="1:6" ht="47.25" x14ac:dyDescent="0.25">
      <c r="B71" s="11" t="s">
        <v>144</v>
      </c>
      <c r="C71" s="36" t="s">
        <v>50</v>
      </c>
      <c r="D71" s="37">
        <f>D17</f>
        <v>8</v>
      </c>
      <c r="E71" s="81"/>
      <c r="F71" s="78">
        <f>D71*E71</f>
        <v>0</v>
      </c>
    </row>
    <row r="72" spans="1:6" x14ac:dyDescent="0.25">
      <c r="E72" s="81"/>
      <c r="F72" s="78"/>
    </row>
    <row r="73" spans="1:6" x14ac:dyDescent="0.25">
      <c r="A73" s="19"/>
      <c r="B73" s="14" t="str">
        <f>"UKUPNO - "&amp;TEXT(A48,) &amp;" " &amp;TEXT(B48,)&amp;" (€):"</f>
        <v>UKUPNO - B.3. PODOPOLAGAČKI RADOVI (€):</v>
      </c>
      <c r="C73" s="34"/>
      <c r="D73" s="35"/>
      <c r="E73" s="82"/>
      <c r="F73" s="26">
        <f>SUM(F48:F71)</f>
        <v>0</v>
      </c>
    </row>
    <row r="74" spans="1:6" x14ac:dyDescent="0.25">
      <c r="B74" s="17"/>
      <c r="C74" s="32"/>
      <c r="D74" s="33"/>
      <c r="E74" s="83"/>
      <c r="F74" s="26"/>
    </row>
    <row r="75" spans="1:6" x14ac:dyDescent="0.25">
      <c r="B75" s="10"/>
      <c r="C75" s="32"/>
      <c r="D75" s="33"/>
      <c r="E75" s="83"/>
      <c r="F75" s="26"/>
    </row>
    <row r="76" spans="1:6" x14ac:dyDescent="0.25">
      <c r="A76" s="19" t="str">
        <f>TEXT($A$7,)&amp;"4."</f>
        <v>B.4.</v>
      </c>
      <c r="B76" s="12" t="s">
        <v>56</v>
      </c>
      <c r="C76" s="34"/>
      <c r="D76" s="35"/>
      <c r="E76" s="84"/>
      <c r="F76" s="25"/>
    </row>
    <row r="77" spans="1:6" x14ac:dyDescent="0.25">
      <c r="E77" s="81"/>
      <c r="F77" s="78"/>
    </row>
    <row r="78" spans="1:6" x14ac:dyDescent="0.25">
      <c r="A78" s="18">
        <f>COUNT($A73:A$76)+1</f>
        <v>1</v>
      </c>
      <c r="B78" s="10" t="s">
        <v>105</v>
      </c>
      <c r="E78" s="81"/>
      <c r="F78" s="78"/>
    </row>
    <row r="79" spans="1:6" ht="31.5" x14ac:dyDescent="0.25">
      <c r="B79" s="11" t="s">
        <v>106</v>
      </c>
      <c r="C79" s="36" t="s">
        <v>51</v>
      </c>
      <c r="D79" s="37">
        <v>1</v>
      </c>
      <c r="E79" s="81"/>
      <c r="F79" s="27">
        <f>D79*E79</f>
        <v>0</v>
      </c>
    </row>
    <row r="80" spans="1:6" x14ac:dyDescent="0.25">
      <c r="B80" s="10"/>
      <c r="E80" s="81"/>
      <c r="F80" s="26"/>
    </row>
    <row r="81" spans="1:6" x14ac:dyDescent="0.25">
      <c r="A81" s="18">
        <f>COUNT($A$76:A80)+1</f>
        <v>2</v>
      </c>
      <c r="B81" s="10" t="s">
        <v>79</v>
      </c>
      <c r="E81" s="81"/>
    </row>
    <row r="82" spans="1:6" ht="31.5" x14ac:dyDescent="0.25">
      <c r="B82" s="11" t="s">
        <v>214</v>
      </c>
      <c r="C82" s="36" t="s">
        <v>50</v>
      </c>
      <c r="D82" s="37">
        <f>D71</f>
        <v>8</v>
      </c>
      <c r="F82" s="27">
        <f>D82*E82</f>
        <v>0</v>
      </c>
    </row>
    <row r="83" spans="1:6" x14ac:dyDescent="0.25">
      <c r="E83" s="81"/>
    </row>
    <row r="84" spans="1:6" x14ac:dyDescent="0.25">
      <c r="A84" s="18">
        <f>COUNT($A$76:A83)+1</f>
        <v>3</v>
      </c>
      <c r="B84" s="10" t="s">
        <v>63</v>
      </c>
      <c r="E84" s="81"/>
    </row>
    <row r="85" spans="1:6" ht="31.5" x14ac:dyDescent="0.25">
      <c r="B85" s="11" t="s">
        <v>62</v>
      </c>
      <c r="C85" s="36" t="s">
        <v>51</v>
      </c>
      <c r="D85" s="37">
        <v>1</v>
      </c>
      <c r="E85" s="81"/>
      <c r="F85" s="27">
        <f>D85*E85</f>
        <v>0</v>
      </c>
    </row>
    <row r="86" spans="1:6" x14ac:dyDescent="0.25">
      <c r="E86" s="81"/>
    </row>
    <row r="87" spans="1:6" x14ac:dyDescent="0.25">
      <c r="A87" s="18">
        <f>COUNT($A$76:A86)+1</f>
        <v>4</v>
      </c>
      <c r="B87" s="10" t="s">
        <v>57</v>
      </c>
      <c r="E87" s="81"/>
    </row>
    <row r="88" spans="1:6" ht="47.25" x14ac:dyDescent="0.25">
      <c r="B88" s="11" t="s">
        <v>61</v>
      </c>
      <c r="E88" s="81"/>
    </row>
    <row r="89" spans="1:6" x14ac:dyDescent="0.25">
      <c r="A89" s="18" t="s">
        <v>53</v>
      </c>
      <c r="B89" s="11" t="s">
        <v>58</v>
      </c>
      <c r="C89" s="36" t="s">
        <v>59</v>
      </c>
      <c r="D89" s="37">
        <v>10</v>
      </c>
      <c r="E89" s="81"/>
      <c r="F89" s="27">
        <f t="shared" ref="F89:F90" si="4">D89*E89</f>
        <v>0</v>
      </c>
    </row>
    <row r="90" spans="1:6" x14ac:dyDescent="0.25">
      <c r="A90" s="18" t="str">
        <f>CHAR(CODE(A89)+1)&amp;")"</f>
        <v>b)</v>
      </c>
      <c r="B90" s="11" t="s">
        <v>60</v>
      </c>
      <c r="C90" s="36" t="s">
        <v>59</v>
      </c>
      <c r="D90" s="37">
        <v>10</v>
      </c>
      <c r="E90" s="81"/>
      <c r="F90" s="27">
        <f t="shared" si="4"/>
        <v>0</v>
      </c>
    </row>
    <row r="91" spans="1:6" x14ac:dyDescent="0.25">
      <c r="B91" s="13"/>
      <c r="C91" s="37"/>
    </row>
    <row r="92" spans="1:6" x14ac:dyDescent="0.25">
      <c r="A92" s="19"/>
      <c r="B92" s="12" t="str">
        <f>"UKUPNO - "&amp;TEXT(A76,) &amp;" " &amp;TEXT(B76,)&amp;" (€):"</f>
        <v>UKUPNO - B.4. RAZNI RADOVI (€):</v>
      </c>
      <c r="C92" s="34"/>
      <c r="D92" s="35"/>
      <c r="E92" s="43"/>
      <c r="F92" s="26">
        <f>SUM(F76:F91)</f>
        <v>0</v>
      </c>
    </row>
    <row r="93" spans="1:6" x14ac:dyDescent="0.25">
      <c r="B93" s="10"/>
      <c r="D93" s="33"/>
      <c r="E93" s="41"/>
      <c r="F93" s="26"/>
    </row>
    <row r="94" spans="1:6" x14ac:dyDescent="0.25">
      <c r="B94" s="10"/>
      <c r="D94" s="33"/>
      <c r="E94" s="41"/>
      <c r="F94" s="26"/>
    </row>
    <row r="95" spans="1:6" x14ac:dyDescent="0.25">
      <c r="B95" s="10"/>
      <c r="D95" s="33"/>
      <c r="E95" s="41"/>
      <c r="F95" s="26"/>
    </row>
    <row r="96" spans="1:6" x14ac:dyDescent="0.25">
      <c r="A96" s="49"/>
      <c r="B96" s="14" t="str">
        <f>"REKAPITULACIJA"</f>
        <v>REKAPITULACIJA</v>
      </c>
      <c r="C96" s="44"/>
      <c r="D96" s="45"/>
      <c r="E96" s="54"/>
      <c r="F96" s="28"/>
    </row>
    <row r="97" spans="1:6" x14ac:dyDescent="0.25">
      <c r="B97" s="10"/>
      <c r="C97" s="46"/>
      <c r="D97" s="47"/>
      <c r="E97" s="55"/>
      <c r="F97" s="29"/>
    </row>
    <row r="98" spans="1:6" x14ac:dyDescent="0.25">
      <c r="A98" s="18" t="str">
        <f>A9</f>
        <v>B.1.</v>
      </c>
      <c r="B98" s="10" t="str">
        <f>B9</f>
        <v>RADOVI DEMONTAŽE I RUŠENJA</v>
      </c>
      <c r="C98" s="32"/>
      <c r="D98" s="33"/>
      <c r="E98" s="41"/>
      <c r="F98" s="26">
        <f>F19</f>
        <v>0</v>
      </c>
    </row>
    <row r="99" spans="1:6" x14ac:dyDescent="0.25">
      <c r="B99" s="10"/>
      <c r="C99" s="32"/>
      <c r="D99" s="33"/>
      <c r="E99" s="41"/>
      <c r="F99" s="26"/>
    </row>
    <row r="100" spans="1:6" x14ac:dyDescent="0.25">
      <c r="A100" s="18" t="str">
        <f>A22</f>
        <v>B.2.</v>
      </c>
      <c r="B100" s="10" t="str">
        <f>B22</f>
        <v>ZIDARSKI I SOBOSLIKARSKI RADOVI</v>
      </c>
      <c r="C100" s="32"/>
      <c r="D100" s="33"/>
      <c r="E100" s="41"/>
      <c r="F100" s="26">
        <f>F45</f>
        <v>0</v>
      </c>
    </row>
    <row r="101" spans="1:6" x14ac:dyDescent="0.25">
      <c r="B101" s="10"/>
      <c r="C101" s="32"/>
      <c r="D101" s="33"/>
      <c r="E101" s="41"/>
      <c r="F101" s="26"/>
    </row>
    <row r="102" spans="1:6" x14ac:dyDescent="0.25">
      <c r="A102" s="18" t="str">
        <f>A48</f>
        <v>B.3.</v>
      </c>
      <c r="B102" s="10" t="str">
        <f>B48</f>
        <v>PODOPOLAGAČKI RADOVI</v>
      </c>
      <c r="C102" s="32"/>
      <c r="D102" s="33"/>
      <c r="E102" s="41"/>
      <c r="F102" s="26">
        <f>F73</f>
        <v>0</v>
      </c>
    </row>
    <row r="103" spans="1:6" x14ac:dyDescent="0.25">
      <c r="B103" s="10"/>
      <c r="C103" s="32"/>
      <c r="D103" s="33"/>
      <c r="E103" s="41"/>
      <c r="F103" s="26"/>
    </row>
    <row r="104" spans="1:6" x14ac:dyDescent="0.25">
      <c r="A104" s="18" t="str">
        <f>A76</f>
        <v>B.4.</v>
      </c>
      <c r="B104" s="10" t="str">
        <f>B76</f>
        <v>RAZNI RADOVI</v>
      </c>
      <c r="C104" s="32"/>
      <c r="D104" s="33"/>
      <c r="E104" s="41"/>
      <c r="F104" s="26">
        <f>F92</f>
        <v>0</v>
      </c>
    </row>
    <row r="105" spans="1:6" x14ac:dyDescent="0.25">
      <c r="B105" s="10"/>
      <c r="C105" s="32"/>
      <c r="D105" s="33"/>
      <c r="E105" s="41"/>
      <c r="F105" s="26"/>
    </row>
    <row r="106" spans="1:6" s="3" customFormat="1" x14ac:dyDescent="0.2">
      <c r="A106" s="19"/>
      <c r="B106" s="12" t="s">
        <v>113</v>
      </c>
      <c r="C106" s="34"/>
      <c r="D106" s="39"/>
      <c r="E106" s="43"/>
      <c r="F106" s="26">
        <f>SUM(F96:F105)</f>
        <v>0</v>
      </c>
    </row>
  </sheetData>
  <dataValidations count="2">
    <dataValidation allowBlank="1" showInputMessage="1" showErrorMessage="1" sqref="E55 E57:E58 E69:E90" xr:uid="{00000000-0002-0000-0300-000000000000}"/>
    <dataValidation operator="lessThan" allowBlank="1" showInputMessage="1" showErrorMessage="1" sqref="B1 A59 A67 A16 A55:D55 A57:D58 B16:F18 F55:XFD55 F57:XFD58 A19:XFD53 C1:XFD6 A1:A6 B3:B6 A7:XFD15 F69:XFD1048576 E91:E1048576 A69:D1048576" xr:uid="{00000000-0002-0000-0300-000001000000}"/>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&amp;R&amp;"Calibri,Regular"&amp;P/&amp;N </firstFooter>
  </headerFooter>
  <rowBreaks count="1" manualBreakCount="1">
    <brk id="6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08"/>
  <sheetViews>
    <sheetView tabSelected="1" view="pageBreakPreview" zoomScale="62" zoomScaleNormal="85" zoomScaleSheetLayoutView="62" workbookViewId="0">
      <selection activeCell="E11" sqref="E11"/>
    </sheetView>
  </sheetViews>
  <sheetFormatPr defaultColWidth="9.140625" defaultRowHeight="15.75" x14ac:dyDescent="0.25"/>
  <cols>
    <col min="1" max="1" width="5.7109375" style="18" customWidth="1"/>
    <col min="2" max="2" width="55.7109375" style="11" customWidth="1"/>
    <col min="3" max="3" width="8.7109375" style="36" customWidth="1"/>
    <col min="4" max="4" width="11.7109375" style="37" customWidth="1"/>
    <col min="5" max="5" width="11.7109375" style="40" customWidth="1"/>
    <col min="6" max="6" width="17.7109375" style="27" customWidth="1"/>
    <col min="7" max="16384" width="9.140625" style="1"/>
  </cols>
  <sheetData>
    <row r="1" spans="1:6" x14ac:dyDescent="0.25">
      <c r="A1" s="48" t="str">
        <f>"GRAĐEVINA: "&amp;TEXT(NASLOVNICA!A17,)&amp;""</f>
        <v>GRAĐEVINA: ZGRADA PRAKTIČNE NASTAVE, Ulica kneza Branimira 6, Zagreb</v>
      </c>
      <c r="C1" s="50"/>
      <c r="D1" s="50"/>
      <c r="E1" s="51"/>
      <c r="F1" s="50"/>
    </row>
    <row r="2" spans="1:6" x14ac:dyDescent="0.25">
      <c r="A2" s="77" t="s">
        <v>86</v>
      </c>
      <c r="B2" s="77"/>
      <c r="C2" s="50"/>
      <c r="D2" s="50"/>
      <c r="E2" s="51"/>
      <c r="F2" s="50"/>
    </row>
    <row r="3" spans="1:6" x14ac:dyDescent="0.25">
      <c r="A3" s="48" t="s">
        <v>195</v>
      </c>
      <c r="C3" s="50"/>
      <c r="D3" s="50"/>
      <c r="E3" s="51"/>
      <c r="F3" s="50"/>
    </row>
    <row r="4" spans="1:6" x14ac:dyDescent="0.25">
      <c r="C4" s="30"/>
      <c r="D4" s="31"/>
      <c r="E4" s="52"/>
      <c r="F4" s="23"/>
    </row>
    <row r="5" spans="1:6" s="2" customFormat="1" ht="31.5" x14ac:dyDescent="0.2">
      <c r="A5" s="22" t="s">
        <v>0</v>
      </c>
      <c r="B5" s="60" t="s">
        <v>4</v>
      </c>
      <c r="C5" s="20" t="s">
        <v>1</v>
      </c>
      <c r="D5" s="15" t="s">
        <v>2</v>
      </c>
      <c r="E5" s="21" t="s">
        <v>3</v>
      </c>
      <c r="F5" s="16" t="s">
        <v>5</v>
      </c>
    </row>
    <row r="6" spans="1:6" s="2" customFormat="1" x14ac:dyDescent="0.2">
      <c r="A6" s="18"/>
      <c r="B6" s="10"/>
      <c r="C6" s="32"/>
      <c r="D6" s="33"/>
      <c r="E6" s="53"/>
      <c r="F6" s="24"/>
    </row>
    <row r="7" spans="1:6" x14ac:dyDescent="0.25">
      <c r="A7" s="19" t="s">
        <v>199</v>
      </c>
      <c r="B7" s="12" t="s">
        <v>198</v>
      </c>
      <c r="C7" s="105"/>
      <c r="D7" s="106"/>
      <c r="E7" s="107"/>
      <c r="F7" s="108"/>
    </row>
    <row r="8" spans="1:6" x14ac:dyDescent="0.25">
      <c r="B8" s="10"/>
      <c r="C8" s="85"/>
      <c r="D8" s="86"/>
      <c r="E8" s="109"/>
      <c r="F8" s="95"/>
    </row>
    <row r="9" spans="1:6" x14ac:dyDescent="0.25">
      <c r="A9" s="19" t="str">
        <f>TEXT($A$7,)&amp;"1."</f>
        <v>C.1.</v>
      </c>
      <c r="B9" s="12" t="s">
        <v>49</v>
      </c>
      <c r="C9" s="38"/>
      <c r="D9" s="39"/>
      <c r="E9" s="43"/>
      <c r="F9" s="25"/>
    </row>
    <row r="10" spans="1:6" x14ac:dyDescent="0.25">
      <c r="B10" s="13"/>
    </row>
    <row r="11" spans="1:6" ht="157.5" x14ac:dyDescent="0.25">
      <c r="B11" s="10" t="s">
        <v>121</v>
      </c>
      <c r="C11" s="85"/>
      <c r="D11" s="86"/>
      <c r="E11" s="87"/>
      <c r="F11" s="88"/>
    </row>
    <row r="12" spans="1:6" x14ac:dyDescent="0.25">
      <c r="B12" s="10"/>
      <c r="C12" s="85"/>
      <c r="D12" s="86"/>
      <c r="E12" s="87"/>
      <c r="F12" s="88"/>
    </row>
    <row r="13" spans="1:6" x14ac:dyDescent="0.25">
      <c r="A13" s="18">
        <f>COUNT($A$9:A10)+1</f>
        <v>1</v>
      </c>
      <c r="B13" s="61" t="s">
        <v>75</v>
      </c>
    </row>
    <row r="14" spans="1:6" x14ac:dyDescent="0.25">
      <c r="B14" s="13" t="s">
        <v>186</v>
      </c>
      <c r="C14" s="36" t="s">
        <v>50</v>
      </c>
      <c r="D14" s="37">
        <v>55</v>
      </c>
      <c r="F14" s="27">
        <f>D14*E14</f>
        <v>0</v>
      </c>
    </row>
    <row r="15" spans="1:6" x14ac:dyDescent="0.25">
      <c r="B15" s="13"/>
    </row>
    <row r="16" spans="1:6" x14ac:dyDescent="0.25">
      <c r="A16" s="18">
        <f>COUNT($A$10:A15)+1</f>
        <v>2</v>
      </c>
      <c r="B16" s="61" t="s">
        <v>118</v>
      </c>
      <c r="F16" s="78"/>
    </row>
    <row r="17" spans="1:6" x14ac:dyDescent="0.25">
      <c r="B17" s="13" t="s">
        <v>185</v>
      </c>
      <c r="C17" s="36" t="s">
        <v>50</v>
      </c>
      <c r="D17" s="37">
        <v>4</v>
      </c>
      <c r="F17" s="78">
        <f>D17*E17</f>
        <v>0</v>
      </c>
    </row>
    <row r="18" spans="1:6" x14ac:dyDescent="0.25">
      <c r="C18" s="2"/>
      <c r="D18" s="89"/>
      <c r="E18" s="87"/>
      <c r="F18" s="90"/>
    </row>
    <row r="19" spans="1:6" s="92" customFormat="1" x14ac:dyDescent="0.25">
      <c r="A19" s="18">
        <f>COUNT($A$10:A18)+1</f>
        <v>3</v>
      </c>
      <c r="B19" s="91" t="s">
        <v>122</v>
      </c>
      <c r="C19" s="2"/>
      <c r="D19" s="89"/>
      <c r="E19" s="87"/>
      <c r="F19" s="90"/>
    </row>
    <row r="20" spans="1:6" s="92" customFormat="1" ht="63" x14ac:dyDescent="0.25">
      <c r="A20" s="93"/>
      <c r="B20" s="94" t="s">
        <v>209</v>
      </c>
      <c r="C20" s="2" t="s">
        <v>52</v>
      </c>
      <c r="D20" s="89">
        <v>20</v>
      </c>
      <c r="E20" s="87"/>
      <c r="F20" s="95">
        <f>D20*E20</f>
        <v>0</v>
      </c>
    </row>
    <row r="21" spans="1:6" x14ac:dyDescent="0.25">
      <c r="B21" s="10"/>
      <c r="C21" s="85"/>
      <c r="D21" s="86"/>
      <c r="E21" s="87"/>
      <c r="F21" s="88"/>
    </row>
    <row r="22" spans="1:6" x14ac:dyDescent="0.25">
      <c r="A22" s="18">
        <f>COUNT($A$10:A21)+1</f>
        <v>4</v>
      </c>
      <c r="B22" s="61" t="s">
        <v>123</v>
      </c>
      <c r="C22" s="2"/>
      <c r="D22" s="89"/>
      <c r="E22" s="87"/>
      <c r="F22" s="90"/>
    </row>
    <row r="23" spans="1:6" ht="31.5" x14ac:dyDescent="0.25">
      <c r="B23" s="13" t="s">
        <v>124</v>
      </c>
      <c r="C23" s="2"/>
      <c r="D23" s="89"/>
      <c r="E23" s="87"/>
      <c r="F23" s="90"/>
    </row>
    <row r="24" spans="1:6" x14ac:dyDescent="0.25">
      <c r="A24" s="18" t="s">
        <v>53</v>
      </c>
      <c r="B24" s="13" t="s">
        <v>184</v>
      </c>
      <c r="C24" s="2" t="s">
        <v>52</v>
      </c>
      <c r="D24" s="89">
        <v>40</v>
      </c>
      <c r="E24" s="87"/>
      <c r="F24" s="90">
        <f t="shared" ref="F24:F27" si="0">D24*E24</f>
        <v>0</v>
      </c>
    </row>
    <row r="25" spans="1:6" ht="31.5" x14ac:dyDescent="0.25">
      <c r="A25" s="18" t="str">
        <f>CHAR(CODE(A24)+1)&amp;")"</f>
        <v>b)</v>
      </c>
      <c r="B25" s="13" t="s">
        <v>128</v>
      </c>
      <c r="C25" s="2" t="s">
        <v>125</v>
      </c>
      <c r="D25" s="89">
        <f>40*0.1</f>
        <v>4</v>
      </c>
      <c r="E25" s="87"/>
      <c r="F25" s="90">
        <f t="shared" si="0"/>
        <v>0</v>
      </c>
    </row>
    <row r="26" spans="1:6" x14ac:dyDescent="0.25">
      <c r="A26" s="18" t="str">
        <f t="shared" ref="A26:A27" si="1">CHAR(CODE(A25)+1)&amp;")"</f>
        <v>c)</v>
      </c>
      <c r="B26" s="13" t="s">
        <v>126</v>
      </c>
      <c r="C26" s="2" t="s">
        <v>52</v>
      </c>
      <c r="D26" s="89">
        <f>D24</f>
        <v>40</v>
      </c>
      <c r="E26" s="87"/>
      <c r="F26" s="90">
        <f>D26*E26</f>
        <v>0</v>
      </c>
    </row>
    <row r="27" spans="1:6" ht="18" x14ac:dyDescent="0.25">
      <c r="A27" s="18" t="str">
        <f t="shared" si="1"/>
        <v>d)</v>
      </c>
      <c r="B27" s="13" t="s">
        <v>127</v>
      </c>
      <c r="C27" s="2" t="s">
        <v>125</v>
      </c>
      <c r="D27" s="89">
        <f>40*0.8</f>
        <v>32</v>
      </c>
      <c r="E27" s="87"/>
      <c r="F27" s="90">
        <f t="shared" si="0"/>
        <v>0</v>
      </c>
    </row>
    <row r="28" spans="1:6" x14ac:dyDescent="0.25">
      <c r="B28" s="13"/>
      <c r="F28" s="78"/>
    </row>
    <row r="29" spans="1:6" x14ac:dyDescent="0.25">
      <c r="A29" s="19"/>
      <c r="B29" s="12" t="str">
        <f>"UKUPNO - "&amp;TEXT(A9,) &amp;" " &amp;TEXT(B9,)&amp;" (€):"</f>
        <v>UKUPNO - C.1. RADOVI DEMONTAŽE I RUŠENJA (€):</v>
      </c>
      <c r="C29" s="34"/>
      <c r="D29" s="35"/>
      <c r="E29" s="43"/>
      <c r="F29" s="26">
        <f>SUM(F9:F28)</f>
        <v>0</v>
      </c>
    </row>
    <row r="30" spans="1:6" x14ac:dyDescent="0.25">
      <c r="B30" s="10"/>
      <c r="D30" s="33"/>
      <c r="E30" s="41"/>
      <c r="F30" s="26"/>
    </row>
    <row r="31" spans="1:6" s="2" customFormat="1" x14ac:dyDescent="0.2">
      <c r="A31" s="18"/>
      <c r="B31" s="10"/>
      <c r="C31" s="32"/>
      <c r="D31" s="33"/>
      <c r="E31" s="53"/>
      <c r="F31" s="24"/>
    </row>
    <row r="32" spans="1:6" x14ac:dyDescent="0.25">
      <c r="A32" s="19" t="str">
        <f>TEXT($A$7,)&amp;"2."</f>
        <v>C.2.</v>
      </c>
      <c r="B32" s="12" t="s">
        <v>131</v>
      </c>
      <c r="C32" s="38"/>
      <c r="D32" s="39"/>
      <c r="E32" s="43"/>
      <c r="F32" s="25"/>
    </row>
    <row r="33" spans="1:6" x14ac:dyDescent="0.25">
      <c r="B33" s="13"/>
    </row>
    <row r="34" spans="1:6" ht="141.75" x14ac:dyDescent="0.25">
      <c r="B34" s="10" t="s">
        <v>132</v>
      </c>
      <c r="C34" s="85"/>
      <c r="D34" s="86"/>
      <c r="E34" s="87"/>
      <c r="F34" s="88"/>
    </row>
    <row r="35" spans="1:6" x14ac:dyDescent="0.25">
      <c r="B35" s="61"/>
      <c r="C35" s="2"/>
      <c r="D35" s="89"/>
      <c r="E35" s="87"/>
      <c r="F35" s="90"/>
    </row>
    <row r="36" spans="1:6" x14ac:dyDescent="0.25">
      <c r="A36" s="18">
        <f>COUNT($A$32:A35)+1</f>
        <v>1</v>
      </c>
      <c r="B36" s="10" t="s">
        <v>211</v>
      </c>
      <c r="C36" s="2"/>
      <c r="D36" s="89"/>
      <c r="E36" s="87"/>
      <c r="F36" s="90"/>
    </row>
    <row r="37" spans="1:6" ht="31.5" x14ac:dyDescent="0.25">
      <c r="B37" s="11" t="s">
        <v>130</v>
      </c>
      <c r="C37" s="2" t="s">
        <v>129</v>
      </c>
      <c r="D37" s="89">
        <f>40*0.3</f>
        <v>12</v>
      </c>
      <c r="E37" s="87"/>
      <c r="F37" s="90">
        <f>D37*E37</f>
        <v>0</v>
      </c>
    </row>
    <row r="38" spans="1:6" x14ac:dyDescent="0.25">
      <c r="C38" s="2"/>
      <c r="D38" s="89"/>
      <c r="E38" s="87"/>
      <c r="F38" s="90"/>
    </row>
    <row r="39" spans="1:6" x14ac:dyDescent="0.25">
      <c r="A39" s="18">
        <f>COUNT($A$32:A38)+1</f>
        <v>2</v>
      </c>
      <c r="B39" s="61" t="s">
        <v>137</v>
      </c>
      <c r="C39" s="2"/>
      <c r="D39" s="89"/>
      <c r="E39" s="87"/>
      <c r="F39" s="90"/>
    </row>
    <row r="40" spans="1:6" ht="47.25" x14ac:dyDescent="0.25">
      <c r="B40" s="13" t="s">
        <v>138</v>
      </c>
      <c r="C40" s="2"/>
      <c r="D40" s="89"/>
      <c r="E40" s="87"/>
      <c r="F40" s="90"/>
    </row>
    <row r="41" spans="1:6" ht="78.75" x14ac:dyDescent="0.25">
      <c r="B41" s="13" t="s">
        <v>139</v>
      </c>
      <c r="C41" s="2"/>
      <c r="D41" s="89"/>
      <c r="E41" s="87"/>
      <c r="F41" s="90"/>
    </row>
    <row r="42" spans="1:6" ht="18" x14ac:dyDescent="0.25">
      <c r="B42" s="13" t="s">
        <v>140</v>
      </c>
      <c r="C42" s="2"/>
      <c r="D42" s="89"/>
      <c r="E42" s="87"/>
      <c r="F42" s="90"/>
    </row>
    <row r="43" spans="1:6" ht="31.5" x14ac:dyDescent="0.25">
      <c r="B43" s="13" t="s">
        <v>141</v>
      </c>
      <c r="C43" s="2"/>
      <c r="D43" s="89"/>
      <c r="E43" s="87"/>
      <c r="F43" s="90"/>
    </row>
    <row r="44" spans="1:6" ht="33.75" x14ac:dyDescent="0.25">
      <c r="B44" s="13" t="s">
        <v>142</v>
      </c>
      <c r="C44" s="2" t="s">
        <v>143</v>
      </c>
      <c r="D44" s="89">
        <v>40</v>
      </c>
      <c r="E44" s="87"/>
      <c r="F44" s="90">
        <f>D44*E44</f>
        <v>0</v>
      </c>
    </row>
    <row r="45" spans="1:6" x14ac:dyDescent="0.25">
      <c r="B45" s="13"/>
      <c r="C45" s="2"/>
      <c r="D45" s="89"/>
      <c r="E45" s="87"/>
      <c r="F45" s="90"/>
    </row>
    <row r="46" spans="1:6" x14ac:dyDescent="0.25">
      <c r="A46" s="18">
        <f>COUNT($A$32:A45)+1</f>
        <v>3</v>
      </c>
      <c r="B46" s="61" t="s">
        <v>133</v>
      </c>
      <c r="C46" s="2"/>
      <c r="D46" s="89"/>
      <c r="E46" s="87"/>
      <c r="F46" s="90"/>
    </row>
    <row r="47" spans="1:6" ht="63" x14ac:dyDescent="0.25">
      <c r="B47" s="10" t="s">
        <v>136</v>
      </c>
      <c r="C47" s="2"/>
      <c r="D47" s="89"/>
      <c r="E47" s="87"/>
      <c r="F47" s="90"/>
    </row>
    <row r="48" spans="1:6" ht="94.5" x14ac:dyDescent="0.25">
      <c r="B48" s="11" t="s">
        <v>212</v>
      </c>
      <c r="C48" s="2"/>
      <c r="D48" s="89"/>
      <c r="E48" s="87"/>
      <c r="F48" s="90"/>
    </row>
    <row r="49" spans="1:6" ht="31.5" x14ac:dyDescent="0.25">
      <c r="B49" s="11" t="s">
        <v>134</v>
      </c>
      <c r="C49" s="2"/>
      <c r="D49" s="89"/>
      <c r="E49" s="87"/>
      <c r="F49" s="90"/>
    </row>
    <row r="50" spans="1:6" ht="33.75" x14ac:dyDescent="0.25">
      <c r="B50" s="11" t="s">
        <v>135</v>
      </c>
      <c r="C50" s="2" t="s">
        <v>129</v>
      </c>
      <c r="D50" s="89">
        <f>40*0.2</f>
        <v>8</v>
      </c>
      <c r="E50" s="87"/>
      <c r="F50" s="90">
        <f>D50*E50</f>
        <v>0</v>
      </c>
    </row>
    <row r="51" spans="1:6" x14ac:dyDescent="0.25">
      <c r="B51" s="13"/>
      <c r="F51" s="78"/>
    </row>
    <row r="52" spans="1:6" x14ac:dyDescent="0.25">
      <c r="A52" s="19"/>
      <c r="B52" s="12" t="str">
        <f>"UKUPNO - "&amp;TEXT(A32,) &amp;" " &amp;TEXT(B32,)&amp;" (€):"</f>
        <v>UKUPNO - C.2. ZEMLJANI RADOVI (€):</v>
      </c>
      <c r="C52" s="34"/>
      <c r="D52" s="35"/>
      <c r="E52" s="43"/>
      <c r="F52" s="26">
        <f>SUM(F32:F51)</f>
        <v>0</v>
      </c>
    </row>
    <row r="53" spans="1:6" x14ac:dyDescent="0.25">
      <c r="B53" s="10"/>
      <c r="D53" s="33"/>
      <c r="E53" s="41"/>
      <c r="F53" s="26"/>
    </row>
    <row r="54" spans="1:6" s="2" customFormat="1" x14ac:dyDescent="0.2">
      <c r="A54" s="18"/>
      <c r="B54" s="10"/>
      <c r="C54" s="32"/>
      <c r="D54" s="33"/>
      <c r="E54" s="53"/>
      <c r="F54" s="24"/>
    </row>
    <row r="55" spans="1:6" x14ac:dyDescent="0.25">
      <c r="A55" s="19" t="str">
        <f>TEXT($A$7,)&amp;"3."</f>
        <v>C.3.</v>
      </c>
      <c r="B55" s="12" t="s">
        <v>152</v>
      </c>
      <c r="C55" s="38"/>
      <c r="D55" s="39"/>
      <c r="E55" s="43"/>
      <c r="F55" s="25"/>
    </row>
    <row r="56" spans="1:6" x14ac:dyDescent="0.25">
      <c r="B56" s="10"/>
      <c r="C56" s="2"/>
      <c r="D56" s="89"/>
      <c r="E56" s="96"/>
      <c r="F56" s="88"/>
    </row>
    <row r="57" spans="1:6" x14ac:dyDescent="0.25">
      <c r="A57" s="18">
        <f>COUNT($A$55:A56)+1</f>
        <v>1</v>
      </c>
      <c r="B57" s="10" t="s">
        <v>174</v>
      </c>
      <c r="C57" s="2"/>
      <c r="D57" s="89"/>
      <c r="E57" s="87"/>
      <c r="F57" s="90"/>
    </row>
    <row r="58" spans="1:6" ht="141.75" x14ac:dyDescent="0.25">
      <c r="B58" s="11" t="s">
        <v>171</v>
      </c>
      <c r="C58" s="2"/>
      <c r="D58" s="89"/>
      <c r="E58" s="89"/>
      <c r="F58" s="90"/>
    </row>
    <row r="59" spans="1:6" x14ac:dyDescent="0.25">
      <c r="B59" s="11" t="s">
        <v>146</v>
      </c>
      <c r="C59" s="2" t="s">
        <v>129</v>
      </c>
      <c r="D59" s="89">
        <f>40*0.15</f>
        <v>6</v>
      </c>
      <c r="E59" s="87"/>
      <c r="F59" s="90">
        <f>D59*E59</f>
        <v>0</v>
      </c>
    </row>
    <row r="60" spans="1:6" x14ac:dyDescent="0.25">
      <c r="C60" s="2"/>
      <c r="D60" s="89"/>
      <c r="E60" s="87"/>
      <c r="F60" s="90"/>
    </row>
    <row r="61" spans="1:6" x14ac:dyDescent="0.25">
      <c r="A61" s="18">
        <f>COUNT($A$55:A60)+1</f>
        <v>2</v>
      </c>
      <c r="B61" s="10" t="s">
        <v>147</v>
      </c>
      <c r="C61" s="2"/>
      <c r="D61" s="89"/>
      <c r="E61" s="87"/>
      <c r="F61" s="90"/>
    </row>
    <row r="62" spans="1:6" ht="94.5" x14ac:dyDescent="0.25">
      <c r="B62" s="11" t="s">
        <v>183</v>
      </c>
      <c r="C62" s="2"/>
      <c r="D62" s="89"/>
      <c r="E62" s="87"/>
      <c r="F62" s="90"/>
    </row>
    <row r="63" spans="1:6" x14ac:dyDescent="0.25">
      <c r="B63" s="13" t="s">
        <v>148</v>
      </c>
      <c r="C63" s="2" t="s">
        <v>149</v>
      </c>
      <c r="D63" s="89">
        <f>D59*42</f>
        <v>252</v>
      </c>
      <c r="E63" s="87"/>
      <c r="F63" s="90">
        <f>D63*E63</f>
        <v>0</v>
      </c>
    </row>
    <row r="64" spans="1:6" x14ac:dyDescent="0.25">
      <c r="C64" s="2"/>
      <c r="D64" s="89"/>
      <c r="E64" s="87"/>
      <c r="F64" s="90"/>
    </row>
    <row r="65" spans="1:6" x14ac:dyDescent="0.25">
      <c r="A65" s="18">
        <f>COUNT($A$55:A64)+1</f>
        <v>3</v>
      </c>
      <c r="B65" s="10" t="s">
        <v>150</v>
      </c>
      <c r="C65" s="2"/>
      <c r="D65" s="89"/>
      <c r="E65" s="87"/>
      <c r="F65" s="88"/>
    </row>
    <row r="66" spans="1:6" ht="157.5" x14ac:dyDescent="0.25">
      <c r="B66" s="11" t="s">
        <v>170</v>
      </c>
      <c r="C66" s="2"/>
      <c r="D66" s="89"/>
      <c r="E66" s="87"/>
      <c r="F66" s="90"/>
    </row>
    <row r="67" spans="1:6" ht="18" x14ac:dyDescent="0.25">
      <c r="B67" s="11" t="s">
        <v>151</v>
      </c>
      <c r="C67" s="2" t="s">
        <v>143</v>
      </c>
      <c r="D67" s="89">
        <v>40</v>
      </c>
      <c r="E67" s="87"/>
      <c r="F67" s="90">
        <f>D67*E67</f>
        <v>0</v>
      </c>
    </row>
    <row r="68" spans="1:6" x14ac:dyDescent="0.25">
      <c r="B68" s="13"/>
      <c r="F68" s="78"/>
    </row>
    <row r="69" spans="1:6" x14ac:dyDescent="0.25">
      <c r="A69" s="19"/>
      <c r="B69" s="14" t="str">
        <f>"UKUPNO - "&amp;TEXT(A55,) &amp;" " &amp;TEXT(B55,)&amp;" (€):"</f>
        <v>UKUPNO - C.3. BETONSKI I ARMIRANOBETONSKI RADOVI (€):</v>
      </c>
      <c r="C69" s="34"/>
      <c r="D69" s="35"/>
      <c r="E69" s="43"/>
      <c r="F69" s="26">
        <f>SUM(F55:F68)</f>
        <v>0</v>
      </c>
    </row>
    <row r="70" spans="1:6" x14ac:dyDescent="0.25">
      <c r="B70" s="10"/>
      <c r="D70" s="33"/>
      <c r="E70" s="41"/>
      <c r="F70" s="26"/>
    </row>
    <row r="71" spans="1:6" x14ac:dyDescent="0.25">
      <c r="B71" s="10"/>
      <c r="D71" s="33"/>
      <c r="E71" s="41"/>
      <c r="F71" s="26"/>
    </row>
    <row r="72" spans="1:6" s="4" customFormat="1" x14ac:dyDescent="0.25">
      <c r="A72" s="19" t="str">
        <f>TEXT($A$7,)&amp;"4."</f>
        <v>C.4.</v>
      </c>
      <c r="B72" s="12" t="s">
        <v>145</v>
      </c>
      <c r="C72" s="34"/>
      <c r="D72" s="35"/>
      <c r="E72" s="42"/>
      <c r="F72" s="25"/>
    </row>
    <row r="73" spans="1:6" s="4" customFormat="1" x14ac:dyDescent="0.25">
      <c r="A73" s="18"/>
      <c r="B73" s="10"/>
      <c r="C73" s="36"/>
      <c r="D73" s="37"/>
      <c r="E73" s="40"/>
      <c r="F73" s="26"/>
    </row>
    <row r="74" spans="1:6" x14ac:dyDescent="0.25">
      <c r="A74" s="18">
        <f>COUNT(A$72:A73)+1</f>
        <v>1</v>
      </c>
      <c r="B74" s="10" t="s">
        <v>153</v>
      </c>
      <c r="C74" s="2"/>
      <c r="D74" s="89"/>
      <c r="E74" s="87"/>
      <c r="F74" s="88"/>
    </row>
    <row r="75" spans="1:6" ht="144.75" x14ac:dyDescent="0.25">
      <c r="B75" s="11" t="s">
        <v>154</v>
      </c>
      <c r="C75" s="2"/>
      <c r="D75" s="89"/>
      <c r="E75" s="87"/>
      <c r="F75" s="90"/>
    </row>
    <row r="76" spans="1:6" x14ac:dyDescent="0.25">
      <c r="B76" s="13" t="s">
        <v>167</v>
      </c>
      <c r="C76" s="2" t="s">
        <v>52</v>
      </c>
      <c r="D76" s="89">
        <v>40</v>
      </c>
      <c r="E76" s="87"/>
      <c r="F76" s="90">
        <f>D76*E76</f>
        <v>0</v>
      </c>
    </row>
    <row r="77" spans="1:6" x14ac:dyDescent="0.25">
      <c r="B77" s="10"/>
      <c r="C77" s="2"/>
      <c r="D77" s="89"/>
      <c r="E77" s="87"/>
      <c r="F77" s="97"/>
    </row>
    <row r="78" spans="1:6" x14ac:dyDescent="0.25">
      <c r="A78" s="18">
        <f>COUNT(A$72:A77)+1</f>
        <v>2</v>
      </c>
      <c r="B78" s="10" t="s">
        <v>155</v>
      </c>
      <c r="C78" s="2"/>
      <c r="D78" s="89"/>
      <c r="E78" s="87"/>
      <c r="F78" s="97"/>
    </row>
    <row r="79" spans="1:6" ht="99.75" x14ac:dyDescent="0.25">
      <c r="B79" s="11" t="s">
        <v>156</v>
      </c>
      <c r="C79" s="2"/>
      <c r="D79" s="89"/>
      <c r="E79" s="87"/>
      <c r="F79" s="98"/>
    </row>
    <row r="80" spans="1:6" x14ac:dyDescent="0.25">
      <c r="B80" s="13" t="s">
        <v>157</v>
      </c>
      <c r="C80" s="2" t="s">
        <v>52</v>
      </c>
      <c r="D80" s="89">
        <v>40</v>
      </c>
      <c r="E80" s="87"/>
      <c r="F80" s="98">
        <f>D80*E80</f>
        <v>0</v>
      </c>
    </row>
    <row r="81" spans="1:6" x14ac:dyDescent="0.25">
      <c r="C81" s="2"/>
      <c r="D81" s="89"/>
      <c r="E81" s="87"/>
      <c r="F81" s="90"/>
    </row>
    <row r="82" spans="1:6" x14ac:dyDescent="0.25">
      <c r="A82" s="18">
        <f>COUNT(A$72:A81)+1</f>
        <v>3</v>
      </c>
      <c r="B82" s="10" t="s">
        <v>158</v>
      </c>
      <c r="C82" s="2"/>
      <c r="D82" s="89"/>
      <c r="E82" s="87"/>
      <c r="F82" s="90"/>
    </row>
    <row r="83" spans="1:6" ht="47.25" x14ac:dyDescent="0.25">
      <c r="B83" s="11" t="s">
        <v>168</v>
      </c>
      <c r="C83" s="2"/>
      <c r="D83" s="89"/>
      <c r="E83" s="87"/>
      <c r="F83" s="90"/>
    </row>
    <row r="84" spans="1:6" x14ac:dyDescent="0.25">
      <c r="B84" s="11" t="s">
        <v>159</v>
      </c>
      <c r="C84" s="2"/>
      <c r="D84" s="89"/>
      <c r="E84" s="87"/>
      <c r="F84" s="90"/>
    </row>
    <row r="85" spans="1:6" ht="63" x14ac:dyDescent="0.25">
      <c r="B85" s="11" t="s">
        <v>160</v>
      </c>
      <c r="C85" s="2" t="s">
        <v>52</v>
      </c>
      <c r="D85" s="89">
        <v>40</v>
      </c>
      <c r="E85" s="87"/>
      <c r="F85" s="90">
        <f>D85*E85</f>
        <v>0</v>
      </c>
    </row>
    <row r="86" spans="1:6" x14ac:dyDescent="0.25">
      <c r="C86" s="2"/>
      <c r="D86" s="89"/>
      <c r="E86" s="87"/>
      <c r="F86" s="90"/>
    </row>
    <row r="87" spans="1:6" ht="31.5" x14ac:dyDescent="0.25">
      <c r="A87" s="18">
        <f>COUNT(A$72:A86)+1</f>
        <v>4</v>
      </c>
      <c r="B87" s="10" t="s">
        <v>161</v>
      </c>
      <c r="C87" s="2"/>
      <c r="D87" s="89"/>
      <c r="E87" s="87"/>
      <c r="F87" s="90"/>
    </row>
    <row r="88" spans="1:6" ht="31.5" x14ac:dyDescent="0.25">
      <c r="B88" s="11" t="s">
        <v>162</v>
      </c>
      <c r="C88" s="2"/>
      <c r="D88" s="89"/>
      <c r="E88" s="87"/>
      <c r="F88" s="90"/>
    </row>
    <row r="89" spans="1:6" ht="31.5" x14ac:dyDescent="0.25">
      <c r="B89" s="11" t="s">
        <v>163</v>
      </c>
      <c r="C89" s="2"/>
      <c r="D89" s="89"/>
      <c r="E89" s="87"/>
      <c r="F89" s="90"/>
    </row>
    <row r="90" spans="1:6" ht="47.25" x14ac:dyDescent="0.25">
      <c r="B90" s="11" t="s">
        <v>164</v>
      </c>
      <c r="C90" s="2"/>
      <c r="D90" s="89"/>
      <c r="E90" s="87"/>
      <c r="F90" s="90"/>
    </row>
    <row r="91" spans="1:6" ht="47.25" x14ac:dyDescent="0.25">
      <c r="B91" s="11" t="s">
        <v>165</v>
      </c>
      <c r="C91" s="2"/>
      <c r="D91" s="89"/>
      <c r="E91" s="87"/>
      <c r="F91" s="90"/>
    </row>
    <row r="92" spans="1:6" x14ac:dyDescent="0.25">
      <c r="B92" s="11" t="s">
        <v>166</v>
      </c>
      <c r="C92" s="2" t="s">
        <v>52</v>
      </c>
      <c r="D92" s="89">
        <f>40+25*0.1</f>
        <v>42.5</v>
      </c>
      <c r="E92" s="87"/>
      <c r="F92" s="90">
        <f>D92*E92</f>
        <v>0</v>
      </c>
    </row>
    <row r="93" spans="1:6" x14ac:dyDescent="0.25">
      <c r="C93" s="2"/>
      <c r="D93" s="89"/>
      <c r="E93" s="87"/>
      <c r="F93" s="90"/>
    </row>
    <row r="94" spans="1:6" x14ac:dyDescent="0.25">
      <c r="A94" s="18">
        <f>COUNT(A$72:A93)+1</f>
        <v>5</v>
      </c>
      <c r="B94" s="10" t="s">
        <v>169</v>
      </c>
      <c r="C94" s="2"/>
      <c r="D94" s="89"/>
      <c r="E94" s="87"/>
      <c r="F94" s="90"/>
    </row>
    <row r="95" spans="1:6" ht="31.5" x14ac:dyDescent="0.25">
      <c r="B95" s="11" t="s">
        <v>172</v>
      </c>
      <c r="C95" s="2" t="s">
        <v>52</v>
      </c>
      <c r="D95" s="89">
        <v>40</v>
      </c>
      <c r="E95" s="87"/>
      <c r="F95" s="90">
        <f>D95*E95</f>
        <v>0</v>
      </c>
    </row>
    <row r="96" spans="1:6" x14ac:dyDescent="0.25">
      <c r="C96" s="2"/>
      <c r="D96" s="89"/>
      <c r="E96" s="87"/>
      <c r="F96" s="90"/>
    </row>
    <row r="97" spans="1:6" x14ac:dyDescent="0.25">
      <c r="A97" s="18">
        <f>COUNT(A$72:A96)+1</f>
        <v>6</v>
      </c>
      <c r="B97" s="10" t="s">
        <v>173</v>
      </c>
      <c r="C97" s="2"/>
      <c r="D97" s="89"/>
      <c r="E97" s="87"/>
      <c r="F97" s="90"/>
    </row>
    <row r="98" spans="1:6" ht="47.25" x14ac:dyDescent="0.25">
      <c r="B98" s="11" t="s">
        <v>175</v>
      </c>
      <c r="C98" s="2"/>
      <c r="D98" s="89"/>
      <c r="E98" s="87"/>
      <c r="F98" s="90"/>
    </row>
    <row r="99" spans="1:6" x14ac:dyDescent="0.25">
      <c r="B99" s="11" t="s">
        <v>166</v>
      </c>
      <c r="C99" s="2" t="s">
        <v>52</v>
      </c>
      <c r="D99" s="89">
        <v>4</v>
      </c>
      <c r="E99" s="87"/>
      <c r="F99" s="90">
        <f>D99*E99</f>
        <v>0</v>
      </c>
    </row>
    <row r="100" spans="1:6" x14ac:dyDescent="0.25">
      <c r="C100" s="2"/>
      <c r="D100" s="89"/>
      <c r="E100" s="87"/>
      <c r="F100" s="90"/>
    </row>
    <row r="101" spans="1:6" x14ac:dyDescent="0.25">
      <c r="A101" s="18">
        <f>COUNT(A$72:A100)+1</f>
        <v>7</v>
      </c>
      <c r="B101" s="10" t="s">
        <v>176</v>
      </c>
      <c r="C101" s="2"/>
      <c r="D101" s="89"/>
      <c r="E101" s="87"/>
      <c r="F101" s="90"/>
    </row>
    <row r="102" spans="1:6" ht="47.25" x14ac:dyDescent="0.25">
      <c r="B102" s="11" t="s">
        <v>208</v>
      </c>
      <c r="C102" s="2"/>
      <c r="D102" s="89"/>
      <c r="E102" s="87"/>
      <c r="F102" s="90"/>
    </row>
    <row r="103" spans="1:6" x14ac:dyDescent="0.25">
      <c r="B103" s="11" t="s">
        <v>166</v>
      </c>
      <c r="C103" s="2" t="s">
        <v>52</v>
      </c>
      <c r="D103" s="89">
        <v>50</v>
      </c>
      <c r="E103" s="87"/>
      <c r="F103" s="90">
        <f>D103*E103</f>
        <v>0</v>
      </c>
    </row>
    <row r="104" spans="1:6" x14ac:dyDescent="0.25">
      <c r="F104" s="78"/>
    </row>
    <row r="105" spans="1:6" x14ac:dyDescent="0.25">
      <c r="A105" s="19"/>
      <c r="B105" s="14" t="str">
        <f>"UKUPNO - "&amp;TEXT(A72,) &amp;" " &amp;TEXT(B72,)&amp;" (€):"</f>
        <v>UKUPNO - C.4. IZOLATERSKI RADOVI (€):</v>
      </c>
      <c r="C105" s="34"/>
      <c r="D105" s="35"/>
      <c r="E105" s="43"/>
      <c r="F105" s="26">
        <f>SUM(F72:F104)</f>
        <v>0</v>
      </c>
    </row>
    <row r="106" spans="1:6" x14ac:dyDescent="0.25">
      <c r="B106" s="10"/>
      <c r="D106" s="33"/>
      <c r="E106" s="41"/>
      <c r="F106" s="26"/>
    </row>
    <row r="107" spans="1:6" x14ac:dyDescent="0.25">
      <c r="B107" s="10"/>
      <c r="D107" s="33"/>
      <c r="E107" s="41"/>
      <c r="F107" s="26"/>
    </row>
    <row r="108" spans="1:6" s="4" customFormat="1" x14ac:dyDescent="0.25">
      <c r="A108" s="19" t="str">
        <f>TEXT($A$7,)&amp;"5."</f>
        <v>C.5.</v>
      </c>
      <c r="B108" s="12" t="s">
        <v>66</v>
      </c>
      <c r="C108" s="34"/>
      <c r="D108" s="35"/>
      <c r="E108" s="42"/>
      <c r="F108" s="25"/>
    </row>
    <row r="109" spans="1:6" s="4" customFormat="1" x14ac:dyDescent="0.25">
      <c r="A109" s="18"/>
      <c r="B109" s="10"/>
      <c r="C109" s="36"/>
      <c r="D109" s="37"/>
      <c r="E109" s="40"/>
      <c r="F109" s="26"/>
    </row>
    <row r="110" spans="1:6" x14ac:dyDescent="0.25">
      <c r="A110" s="18">
        <f>COUNT($A108:A$109)+1</f>
        <v>1</v>
      </c>
      <c r="B110" s="10" t="s">
        <v>177</v>
      </c>
      <c r="C110" s="2"/>
      <c r="D110" s="89"/>
      <c r="E110" s="87"/>
      <c r="F110" s="90"/>
    </row>
    <row r="111" spans="1:6" ht="94.5" x14ac:dyDescent="0.25">
      <c r="B111" s="11" t="s">
        <v>210</v>
      </c>
      <c r="C111" s="2"/>
      <c r="D111" s="89"/>
      <c r="E111" s="87"/>
      <c r="F111" s="90"/>
    </row>
    <row r="112" spans="1:6" ht="18" x14ac:dyDescent="0.25">
      <c r="B112" s="11" t="s">
        <v>151</v>
      </c>
      <c r="C112" s="2" t="s">
        <v>143</v>
      </c>
      <c r="D112" s="89">
        <f>D20</f>
        <v>20</v>
      </c>
      <c r="E112" s="87"/>
      <c r="F112" s="90">
        <f>D112*E112</f>
        <v>0</v>
      </c>
    </row>
    <row r="113" spans="1:6" x14ac:dyDescent="0.25">
      <c r="C113" s="2"/>
      <c r="D113" s="89"/>
      <c r="E113" s="87"/>
      <c r="F113" s="90"/>
    </row>
    <row r="114" spans="1:6" x14ac:dyDescent="0.25">
      <c r="A114" s="18">
        <f>COUNT($A$109:A112)+1</f>
        <v>2</v>
      </c>
      <c r="B114" s="10" t="s">
        <v>91</v>
      </c>
    </row>
    <row r="115" spans="1:6" ht="78.75" x14ac:dyDescent="0.25">
      <c r="B115" s="11" t="s">
        <v>80</v>
      </c>
    </row>
    <row r="116" spans="1:6" x14ac:dyDescent="0.25">
      <c r="A116" s="18" t="s">
        <v>53</v>
      </c>
      <c r="B116" s="13" t="s">
        <v>73</v>
      </c>
      <c r="C116" s="36" t="s">
        <v>52</v>
      </c>
      <c r="D116" s="37">
        <v>180</v>
      </c>
      <c r="F116" s="27">
        <f>D116*E116</f>
        <v>0</v>
      </c>
    </row>
    <row r="117" spans="1:6" x14ac:dyDescent="0.25">
      <c r="A117" s="18" t="str">
        <f>CHAR(CODE(A116)+1)&amp;")"</f>
        <v>b)</v>
      </c>
      <c r="B117" s="13" t="s">
        <v>72</v>
      </c>
      <c r="C117" s="36" t="s">
        <v>52</v>
      </c>
      <c r="D117" s="37">
        <f>D116</f>
        <v>180</v>
      </c>
      <c r="F117" s="27">
        <f>D117*E117</f>
        <v>0</v>
      </c>
    </row>
    <row r="118" spans="1:6" x14ac:dyDescent="0.25">
      <c r="A118" s="18" t="str">
        <f>CHAR(CODE(A117)+1)&amp;")"</f>
        <v>c)</v>
      </c>
      <c r="B118" s="13" t="s">
        <v>71</v>
      </c>
      <c r="C118" s="36" t="s">
        <v>52</v>
      </c>
      <c r="D118" s="37">
        <f>D117</f>
        <v>180</v>
      </c>
      <c r="F118" s="27">
        <f>D118*E118</f>
        <v>0</v>
      </c>
    </row>
    <row r="119" spans="1:6" x14ac:dyDescent="0.25">
      <c r="A119" s="18" t="str">
        <f>CHAR(CODE(A118)+1)&amp;")"</f>
        <v>d)</v>
      </c>
      <c r="B119" s="13" t="s">
        <v>70</v>
      </c>
      <c r="C119" s="36" t="s">
        <v>52</v>
      </c>
      <c r="D119" s="37">
        <f>D118</f>
        <v>180</v>
      </c>
      <c r="F119" s="27">
        <f>D119*E119</f>
        <v>0</v>
      </c>
    </row>
    <row r="120" spans="1:6" ht="31.5" x14ac:dyDescent="0.25">
      <c r="A120" s="18" t="str">
        <f>CHAR(CODE(A119)+1)&amp;")"</f>
        <v>e)</v>
      </c>
      <c r="B120" s="13" t="s">
        <v>69</v>
      </c>
      <c r="C120" s="36" t="s">
        <v>52</v>
      </c>
      <c r="D120" s="37">
        <v>85</v>
      </c>
      <c r="F120" s="27">
        <f t="shared" ref="F120" si="2">D120*E120</f>
        <v>0</v>
      </c>
    </row>
    <row r="121" spans="1:6" s="4" customFormat="1" x14ac:dyDescent="0.25">
      <c r="A121" s="18"/>
      <c r="B121" s="10"/>
      <c r="C121" s="36"/>
      <c r="D121" s="37"/>
      <c r="E121" s="40"/>
      <c r="F121" s="26"/>
    </row>
    <row r="122" spans="1:6" x14ac:dyDescent="0.25">
      <c r="A122" s="18">
        <f>COUNT($A$109:A120)+1</f>
        <v>3</v>
      </c>
      <c r="B122" s="10" t="s">
        <v>92</v>
      </c>
    </row>
    <row r="123" spans="1:6" ht="63" x14ac:dyDescent="0.25">
      <c r="B123" s="11" t="s">
        <v>90</v>
      </c>
    </row>
    <row r="124" spans="1:6" x14ac:dyDescent="0.25">
      <c r="A124" s="18" t="s">
        <v>53</v>
      </c>
      <c r="B124" s="13" t="s">
        <v>87</v>
      </c>
      <c r="C124" s="36" t="s">
        <v>52</v>
      </c>
      <c r="D124" s="37">
        <v>85</v>
      </c>
      <c r="F124" s="27">
        <f>D124*E124</f>
        <v>0</v>
      </c>
    </row>
    <row r="125" spans="1:6" x14ac:dyDescent="0.25">
      <c r="A125" s="18" t="str">
        <f>CHAR(CODE(A124)+1)&amp;")"</f>
        <v>b)</v>
      </c>
      <c r="B125" s="13" t="s">
        <v>88</v>
      </c>
      <c r="C125" s="36" t="s">
        <v>52</v>
      </c>
      <c r="D125" s="37">
        <f>D124</f>
        <v>85</v>
      </c>
      <c r="F125" s="27">
        <f>D125*E125</f>
        <v>0</v>
      </c>
    </row>
    <row r="126" spans="1:6" x14ac:dyDescent="0.25">
      <c r="A126" s="18" t="str">
        <f>CHAR(CODE(A125)+1)&amp;")"</f>
        <v>c)</v>
      </c>
      <c r="B126" s="13" t="s">
        <v>89</v>
      </c>
      <c r="C126" s="36" t="s">
        <v>52</v>
      </c>
      <c r="D126" s="37">
        <f>D125</f>
        <v>85</v>
      </c>
      <c r="F126" s="27">
        <f>D126*E126</f>
        <v>0</v>
      </c>
    </row>
    <row r="127" spans="1:6" x14ac:dyDescent="0.25">
      <c r="A127" s="18" t="str">
        <f>CHAR(CODE(A126)+1)&amp;")"</f>
        <v>d)</v>
      </c>
      <c r="B127" s="13" t="s">
        <v>70</v>
      </c>
      <c r="C127" s="36" t="s">
        <v>52</v>
      </c>
      <c r="D127" s="37">
        <f>D126</f>
        <v>85</v>
      </c>
      <c r="F127" s="27">
        <f>D127*E127</f>
        <v>0</v>
      </c>
    </row>
    <row r="128" spans="1:6" x14ac:dyDescent="0.25">
      <c r="F128" s="78"/>
    </row>
    <row r="129" spans="1:6" x14ac:dyDescent="0.25">
      <c r="A129" s="18">
        <f>COUNT($A$109:A127)+1</f>
        <v>4</v>
      </c>
      <c r="B129" s="10" t="s">
        <v>67</v>
      </c>
      <c r="F129" s="78"/>
    </row>
    <row r="130" spans="1:6" ht="47.25" x14ac:dyDescent="0.25">
      <c r="B130" s="11" t="s">
        <v>68</v>
      </c>
      <c r="C130" s="36" t="s">
        <v>50</v>
      </c>
      <c r="D130" s="37">
        <v>45</v>
      </c>
      <c r="F130" s="78">
        <f>D130*E130</f>
        <v>0</v>
      </c>
    </row>
    <row r="132" spans="1:6" x14ac:dyDescent="0.25">
      <c r="A132" s="18">
        <f>COUNT($A$109:A130)+1</f>
        <v>5</v>
      </c>
      <c r="B132" s="10" t="s">
        <v>93</v>
      </c>
      <c r="F132" s="78"/>
    </row>
    <row r="133" spans="1:6" ht="31.5" x14ac:dyDescent="0.25">
      <c r="B133" s="11" t="s">
        <v>94</v>
      </c>
      <c r="C133" s="36" t="s">
        <v>50</v>
      </c>
      <c r="D133" s="37">
        <f>D14</f>
        <v>55</v>
      </c>
      <c r="F133" s="78">
        <f>D133*E133</f>
        <v>0</v>
      </c>
    </row>
    <row r="134" spans="1:6" x14ac:dyDescent="0.25">
      <c r="F134" s="78"/>
    </row>
    <row r="135" spans="1:6" x14ac:dyDescent="0.25">
      <c r="A135" s="19"/>
      <c r="B135" s="14" t="str">
        <f>"UKUPNO - "&amp;TEXT(A108,) &amp;" " &amp;TEXT(B108,)&amp;" (€):"</f>
        <v>UKUPNO - C.5. ZIDARSKI I SOBOSLIKARSKI RADOVI (€):</v>
      </c>
      <c r="C135" s="34"/>
      <c r="D135" s="35"/>
      <c r="E135" s="43"/>
      <c r="F135" s="26">
        <f>SUM(F108:F134)</f>
        <v>0</v>
      </c>
    </row>
    <row r="136" spans="1:6" x14ac:dyDescent="0.25">
      <c r="B136" s="10"/>
      <c r="D136" s="33"/>
      <c r="E136" s="41"/>
      <c r="F136" s="26"/>
    </row>
    <row r="137" spans="1:6" x14ac:dyDescent="0.25">
      <c r="B137" s="10"/>
      <c r="D137" s="33"/>
      <c r="E137" s="41"/>
      <c r="F137" s="26"/>
    </row>
    <row r="138" spans="1:6" s="4" customFormat="1" x14ac:dyDescent="0.25">
      <c r="A138" s="19" t="str">
        <f>TEXT($A$7,)&amp;"6."</f>
        <v>C.6.</v>
      </c>
      <c r="B138" s="12" t="s">
        <v>74</v>
      </c>
      <c r="C138" s="34"/>
      <c r="D138" s="35"/>
      <c r="E138" s="42"/>
      <c r="F138" s="25"/>
    </row>
    <row r="139" spans="1:6" s="4" customFormat="1" x14ac:dyDescent="0.25">
      <c r="A139" s="18"/>
      <c r="B139" s="10"/>
      <c r="C139" s="36"/>
      <c r="D139" s="37"/>
      <c r="E139" s="40"/>
      <c r="F139" s="26"/>
    </row>
    <row r="140" spans="1:6" x14ac:dyDescent="0.25">
      <c r="A140" s="18">
        <f>COUNT($A137:A$138)+1</f>
        <v>1</v>
      </c>
      <c r="B140" s="17" t="s">
        <v>119</v>
      </c>
      <c r="F140" s="78"/>
    </row>
    <row r="141" spans="1:6" ht="31.5" x14ac:dyDescent="0.25">
      <c r="B141" s="11" t="s">
        <v>107</v>
      </c>
      <c r="F141" s="78"/>
    </row>
    <row r="142" spans="1:6" ht="31.5" x14ac:dyDescent="0.25">
      <c r="A142" s="18" t="s">
        <v>53</v>
      </c>
      <c r="B142" s="13" t="s">
        <v>108</v>
      </c>
      <c r="C142" s="36" t="s">
        <v>52</v>
      </c>
      <c r="D142" s="37">
        <f>D24</f>
        <v>40</v>
      </c>
      <c r="F142" s="27">
        <f t="shared" ref="F142:F143" si="3">D142*E142</f>
        <v>0</v>
      </c>
    </row>
    <row r="143" spans="1:6" ht="47.25" x14ac:dyDescent="0.25">
      <c r="A143" s="18" t="str">
        <f>CHAR(CODE(A142)+1)&amp;")"</f>
        <v>b)</v>
      </c>
      <c r="B143" s="13" t="s">
        <v>110</v>
      </c>
      <c r="C143" s="36" t="s">
        <v>52</v>
      </c>
      <c r="D143" s="37">
        <f>D142</f>
        <v>40</v>
      </c>
      <c r="F143" s="27">
        <f t="shared" si="3"/>
        <v>0</v>
      </c>
    </row>
    <row r="144" spans="1:6" x14ac:dyDescent="0.25">
      <c r="B144" s="99" t="s">
        <v>109</v>
      </c>
      <c r="F144" s="26"/>
    </row>
    <row r="145" spans="1:6" ht="31.5" x14ac:dyDescent="0.25">
      <c r="A145" s="18" t="str">
        <f>CHAR(CODE(A143)+1)&amp;")"</f>
        <v>c)</v>
      </c>
      <c r="B145" s="13" t="s">
        <v>111</v>
      </c>
      <c r="C145" s="36" t="s">
        <v>52</v>
      </c>
      <c r="D145" s="37">
        <f>D143</f>
        <v>40</v>
      </c>
      <c r="E145" s="81"/>
      <c r="F145" s="27">
        <f t="shared" ref="F145" si="4">D145*E145</f>
        <v>0</v>
      </c>
    </row>
    <row r="146" spans="1:6" x14ac:dyDescent="0.25">
      <c r="B146" s="99" t="s">
        <v>109</v>
      </c>
      <c r="E146" s="81"/>
      <c r="F146" s="26"/>
    </row>
    <row r="147" spans="1:6" ht="31.5" x14ac:dyDescent="0.25">
      <c r="A147" s="18" t="str">
        <f>CHAR(CODE(A145)+1)&amp;")"</f>
        <v>d)</v>
      </c>
      <c r="B147" s="13" t="s">
        <v>112</v>
      </c>
      <c r="C147" s="36" t="s">
        <v>52</v>
      </c>
      <c r="D147" s="37">
        <f>D145</f>
        <v>40</v>
      </c>
      <c r="E147" s="81"/>
      <c r="F147" s="27">
        <f t="shared" ref="F147" si="5">D147*E147</f>
        <v>0</v>
      </c>
    </row>
    <row r="148" spans="1:6" x14ac:dyDescent="0.25">
      <c r="B148" s="13"/>
      <c r="E148" s="81"/>
    </row>
    <row r="149" spans="1:6" x14ac:dyDescent="0.25">
      <c r="A149" s="18">
        <f>COUNT($A$138:A147)+1</f>
        <v>2</v>
      </c>
      <c r="B149" s="10" t="s">
        <v>178</v>
      </c>
      <c r="E149" s="81"/>
      <c r="F149" s="26"/>
    </row>
    <row r="150" spans="1:6" ht="110.25" x14ac:dyDescent="0.25">
      <c r="B150" s="11" t="s">
        <v>180</v>
      </c>
      <c r="E150" s="81"/>
      <c r="F150" s="26"/>
    </row>
    <row r="151" spans="1:6" x14ac:dyDescent="0.25">
      <c r="B151" s="99" t="s">
        <v>109</v>
      </c>
      <c r="E151" s="81"/>
      <c r="F151" s="26"/>
    </row>
    <row r="152" spans="1:6" x14ac:dyDescent="0.25">
      <c r="B152" s="80" t="s">
        <v>76</v>
      </c>
      <c r="E152" s="81"/>
      <c r="F152" s="26"/>
    </row>
    <row r="153" spans="1:6" ht="34.5" x14ac:dyDescent="0.25">
      <c r="B153" s="13" t="s">
        <v>77</v>
      </c>
      <c r="E153" s="81"/>
      <c r="F153" s="26"/>
    </row>
    <row r="154" spans="1:6" ht="31.5" x14ac:dyDescent="0.25">
      <c r="B154" s="13" t="s">
        <v>78</v>
      </c>
      <c r="E154" s="81"/>
      <c r="F154" s="26"/>
    </row>
    <row r="155" spans="1:6" x14ac:dyDescent="0.25">
      <c r="B155" s="11" t="s">
        <v>179</v>
      </c>
      <c r="C155" s="36" t="s">
        <v>52</v>
      </c>
      <c r="D155" s="37">
        <f>D147</f>
        <v>40</v>
      </c>
      <c r="E155" s="81"/>
      <c r="F155" s="27">
        <f>D155*E155</f>
        <v>0</v>
      </c>
    </row>
    <row r="156" spans="1:6" x14ac:dyDescent="0.25">
      <c r="B156" s="10"/>
      <c r="E156" s="81"/>
      <c r="F156" s="26"/>
    </row>
    <row r="157" spans="1:6" x14ac:dyDescent="0.25">
      <c r="A157" s="18">
        <f>COUNT($A$138:A154)+1</f>
        <v>3</v>
      </c>
      <c r="B157" s="10" t="s">
        <v>181</v>
      </c>
      <c r="E157" s="81"/>
      <c r="F157" s="26"/>
    </row>
    <row r="158" spans="1:6" ht="63" x14ac:dyDescent="0.25">
      <c r="B158" s="11" t="s">
        <v>182</v>
      </c>
      <c r="C158" s="36" t="s">
        <v>50</v>
      </c>
      <c r="D158" s="37">
        <v>25</v>
      </c>
      <c r="E158" s="81"/>
      <c r="F158" s="27">
        <f>D158*E158</f>
        <v>0</v>
      </c>
    </row>
    <row r="159" spans="1:6" x14ac:dyDescent="0.25">
      <c r="E159" s="81"/>
    </row>
    <row r="160" spans="1:6" x14ac:dyDescent="0.25">
      <c r="A160" s="18">
        <f>COUNT($A$140:A157)+1</f>
        <v>4</v>
      </c>
      <c r="B160" s="100" t="s">
        <v>196</v>
      </c>
      <c r="E160" s="81"/>
      <c r="F160" s="78"/>
    </row>
    <row r="161" spans="1:6" ht="94.5" x14ac:dyDescent="0.25">
      <c r="B161" s="11" t="s">
        <v>120</v>
      </c>
      <c r="C161" s="36" t="s">
        <v>52</v>
      </c>
      <c r="D161" s="37">
        <v>50</v>
      </c>
      <c r="E161" s="81"/>
      <c r="F161" s="78">
        <f>D161*E161</f>
        <v>0</v>
      </c>
    </row>
    <row r="162" spans="1:6" x14ac:dyDescent="0.25">
      <c r="E162" s="81"/>
      <c r="F162" s="78"/>
    </row>
    <row r="163" spans="1:6" x14ac:dyDescent="0.25">
      <c r="A163" s="18">
        <f>COUNT($A$138:A160)+1</f>
        <v>5</v>
      </c>
      <c r="B163" s="17" t="s">
        <v>115</v>
      </c>
      <c r="E163" s="81"/>
      <c r="F163" s="78"/>
    </row>
    <row r="164" spans="1:6" ht="94.5" x14ac:dyDescent="0.25">
      <c r="B164" s="11" t="s">
        <v>116</v>
      </c>
      <c r="C164" s="36" t="s">
        <v>50</v>
      </c>
      <c r="D164" s="37">
        <v>30</v>
      </c>
      <c r="E164" s="81"/>
      <c r="F164" s="78">
        <f>D164*E164</f>
        <v>0</v>
      </c>
    </row>
    <row r="165" spans="1:6" x14ac:dyDescent="0.25">
      <c r="E165" s="81"/>
      <c r="F165" s="78"/>
    </row>
    <row r="166" spans="1:6" x14ac:dyDescent="0.25">
      <c r="A166" s="18">
        <f>COUNT($A$138:A165)+1</f>
        <v>6</v>
      </c>
      <c r="B166" s="10" t="s">
        <v>117</v>
      </c>
      <c r="E166" s="81"/>
      <c r="F166" s="78"/>
    </row>
    <row r="167" spans="1:6" ht="47.25" x14ac:dyDescent="0.25">
      <c r="B167" s="11" t="s">
        <v>144</v>
      </c>
      <c r="C167" s="36" t="s">
        <v>50</v>
      </c>
      <c r="D167" s="37">
        <f>D17</f>
        <v>4</v>
      </c>
      <c r="E167" s="81"/>
      <c r="F167" s="78">
        <f>D167*E167</f>
        <v>0</v>
      </c>
    </row>
    <row r="168" spans="1:6" x14ac:dyDescent="0.25">
      <c r="E168" s="81"/>
      <c r="F168" s="78"/>
    </row>
    <row r="169" spans="1:6" x14ac:dyDescent="0.25">
      <c r="A169" s="19"/>
      <c r="B169" s="14" t="str">
        <f>"UKUPNO - "&amp;TEXT(A138,) &amp;" " &amp;TEXT(B138,)&amp;" (€):"</f>
        <v>UKUPNO - C.6. PODOPOLAGAČKI RADOVI (€):</v>
      </c>
      <c r="C169" s="34"/>
      <c r="D169" s="35"/>
      <c r="E169" s="82"/>
      <c r="F169" s="26">
        <f>SUM(F138:F167)</f>
        <v>0</v>
      </c>
    </row>
    <row r="170" spans="1:6" x14ac:dyDescent="0.25">
      <c r="B170" s="17"/>
      <c r="C170" s="32"/>
      <c r="D170" s="33"/>
      <c r="E170" s="83"/>
      <c r="F170" s="26"/>
    </row>
    <row r="171" spans="1:6" x14ac:dyDescent="0.25">
      <c r="B171" s="10"/>
      <c r="C171" s="32"/>
      <c r="D171" s="33"/>
      <c r="E171" s="83"/>
      <c r="F171" s="26"/>
    </row>
    <row r="172" spans="1:6" x14ac:dyDescent="0.25">
      <c r="A172" s="19" t="str">
        <f>TEXT($A$7,)&amp;"7."</f>
        <v>C.7.</v>
      </c>
      <c r="B172" s="12" t="s">
        <v>56</v>
      </c>
      <c r="C172" s="34"/>
      <c r="D172" s="35"/>
      <c r="E172" s="84"/>
      <c r="F172" s="25"/>
    </row>
    <row r="173" spans="1:6" x14ac:dyDescent="0.25">
      <c r="E173" s="81"/>
      <c r="F173" s="78"/>
    </row>
    <row r="174" spans="1:6" x14ac:dyDescent="0.25">
      <c r="A174" s="18">
        <f>COUNT($A169:A$172)+1</f>
        <v>1</v>
      </c>
      <c r="B174" s="10" t="s">
        <v>105</v>
      </c>
      <c r="E174" s="81"/>
      <c r="F174" s="78"/>
    </row>
    <row r="175" spans="1:6" ht="31.5" x14ac:dyDescent="0.25">
      <c r="B175" s="11" t="s">
        <v>106</v>
      </c>
      <c r="C175" s="36" t="s">
        <v>51</v>
      </c>
      <c r="D175" s="37">
        <v>1</v>
      </c>
      <c r="E175" s="81"/>
      <c r="F175" s="27">
        <f>D175*E175</f>
        <v>0</v>
      </c>
    </row>
    <row r="176" spans="1:6" x14ac:dyDescent="0.25">
      <c r="B176" s="10"/>
      <c r="E176" s="81"/>
      <c r="F176" s="26"/>
    </row>
    <row r="177" spans="1:6" x14ac:dyDescent="0.25">
      <c r="A177" s="18">
        <f>COUNT($A$172:A176)+1</f>
        <v>2</v>
      </c>
      <c r="B177" s="10" t="s">
        <v>79</v>
      </c>
      <c r="E177" s="81"/>
    </row>
    <row r="178" spans="1:6" ht="31.5" x14ac:dyDescent="0.25">
      <c r="B178" s="11" t="s">
        <v>214</v>
      </c>
      <c r="C178" s="36" t="s">
        <v>50</v>
      </c>
      <c r="D178" s="37">
        <f>D167</f>
        <v>4</v>
      </c>
      <c r="E178" s="81"/>
      <c r="F178" s="27">
        <f>D178*E178</f>
        <v>0</v>
      </c>
    </row>
    <row r="179" spans="1:6" x14ac:dyDescent="0.25">
      <c r="E179" s="81"/>
    </row>
    <row r="180" spans="1:6" x14ac:dyDescent="0.25">
      <c r="A180" s="18">
        <f>COUNT($A$172:A179)+1</f>
        <v>3</v>
      </c>
      <c r="B180" s="10" t="s">
        <v>63</v>
      </c>
      <c r="E180" s="81"/>
    </row>
    <row r="181" spans="1:6" ht="31.5" x14ac:dyDescent="0.25">
      <c r="B181" s="11" t="s">
        <v>62</v>
      </c>
      <c r="C181" s="36" t="s">
        <v>51</v>
      </c>
      <c r="D181" s="37">
        <v>1</v>
      </c>
      <c r="E181" s="81"/>
      <c r="F181" s="27">
        <f>D181*E181</f>
        <v>0</v>
      </c>
    </row>
    <row r="182" spans="1:6" x14ac:dyDescent="0.25">
      <c r="E182" s="81"/>
    </row>
    <row r="183" spans="1:6" x14ac:dyDescent="0.25">
      <c r="A183" s="18">
        <f>COUNT($A$172:A182)+1</f>
        <v>4</v>
      </c>
      <c r="B183" s="10" t="s">
        <v>57</v>
      </c>
      <c r="E183" s="81"/>
    </row>
    <row r="184" spans="1:6" ht="47.25" x14ac:dyDescent="0.25">
      <c r="B184" s="11" t="s">
        <v>61</v>
      </c>
      <c r="E184" s="81"/>
    </row>
    <row r="185" spans="1:6" x14ac:dyDescent="0.25">
      <c r="A185" s="18" t="s">
        <v>53</v>
      </c>
      <c r="B185" s="11" t="s">
        <v>58</v>
      </c>
      <c r="C185" s="36" t="s">
        <v>59</v>
      </c>
      <c r="D185" s="37">
        <v>10</v>
      </c>
      <c r="E185" s="81"/>
      <c r="F185" s="27">
        <f t="shared" ref="F185:F186" si="6">D185*E185</f>
        <v>0</v>
      </c>
    </row>
    <row r="186" spans="1:6" x14ac:dyDescent="0.25">
      <c r="A186" s="18" t="str">
        <f>CHAR(CODE(A185)+1)&amp;")"</f>
        <v>b)</v>
      </c>
      <c r="B186" s="11" t="s">
        <v>60</v>
      </c>
      <c r="C186" s="36" t="s">
        <v>59</v>
      </c>
      <c r="D186" s="37">
        <v>10</v>
      </c>
      <c r="E186" s="81"/>
      <c r="F186" s="27">
        <f t="shared" si="6"/>
        <v>0</v>
      </c>
    </row>
    <row r="187" spans="1:6" x14ac:dyDescent="0.25">
      <c r="B187" s="13"/>
      <c r="C187" s="37"/>
    </row>
    <row r="188" spans="1:6" x14ac:dyDescent="0.25">
      <c r="A188" s="19"/>
      <c r="B188" s="12" t="str">
        <f>"UKUPNO - "&amp;TEXT(A172,) &amp;" " &amp;TEXT(B172,)&amp;" (€):"</f>
        <v>UKUPNO - C.7. RAZNI RADOVI (€):</v>
      </c>
      <c r="C188" s="34"/>
      <c r="D188" s="35"/>
      <c r="E188" s="43"/>
      <c r="F188" s="26">
        <f>SUM(F172:F187)</f>
        <v>0</v>
      </c>
    </row>
    <row r="189" spans="1:6" x14ac:dyDescent="0.25">
      <c r="B189" s="10"/>
      <c r="D189" s="33"/>
      <c r="E189" s="41"/>
      <c r="F189" s="26"/>
    </row>
    <row r="190" spans="1:6" x14ac:dyDescent="0.25">
      <c r="B190" s="10"/>
      <c r="D190" s="33"/>
      <c r="E190" s="41"/>
      <c r="F190" s="26"/>
    </row>
    <row r="191" spans="1:6" x14ac:dyDescent="0.25">
      <c r="B191" s="10"/>
      <c r="D191" s="33"/>
      <c r="E191" s="41"/>
      <c r="F191" s="26"/>
    </row>
    <row r="192" spans="1:6" x14ac:dyDescent="0.25">
      <c r="A192" s="49"/>
      <c r="B192" s="14" t="str">
        <f>"REKAPITULACIJA"</f>
        <v>REKAPITULACIJA</v>
      </c>
      <c r="C192" s="44"/>
      <c r="D192" s="45"/>
      <c r="E192" s="54"/>
      <c r="F192" s="28"/>
    </row>
    <row r="193" spans="1:6" x14ac:dyDescent="0.25">
      <c r="B193" s="10"/>
      <c r="C193" s="46"/>
      <c r="D193" s="47"/>
      <c r="E193" s="55"/>
      <c r="F193" s="29"/>
    </row>
    <row r="194" spans="1:6" x14ac:dyDescent="0.25">
      <c r="A194" s="18" t="str">
        <f>A9</f>
        <v>C.1.</v>
      </c>
      <c r="B194" s="10" t="str">
        <f>B9</f>
        <v>RADOVI DEMONTAŽE I RUŠENJA</v>
      </c>
      <c r="C194" s="32"/>
      <c r="D194" s="33"/>
      <c r="E194" s="41"/>
      <c r="F194" s="26">
        <f>F29</f>
        <v>0</v>
      </c>
    </row>
    <row r="195" spans="1:6" x14ac:dyDescent="0.25">
      <c r="B195" s="10"/>
      <c r="C195" s="46"/>
      <c r="D195" s="47"/>
      <c r="E195" s="55"/>
      <c r="F195" s="29"/>
    </row>
    <row r="196" spans="1:6" x14ac:dyDescent="0.25">
      <c r="A196" s="18" t="str">
        <f>A32</f>
        <v>C.2.</v>
      </c>
      <c r="B196" s="10" t="str">
        <f>B32</f>
        <v>ZEMLJANI RADOVI</v>
      </c>
      <c r="C196" s="32"/>
      <c r="D196" s="33"/>
      <c r="E196" s="41"/>
      <c r="F196" s="26">
        <f>F52</f>
        <v>0</v>
      </c>
    </row>
    <row r="197" spans="1:6" x14ac:dyDescent="0.25">
      <c r="B197" s="10"/>
      <c r="C197" s="46"/>
      <c r="D197" s="47"/>
      <c r="E197" s="55"/>
      <c r="F197" s="29"/>
    </row>
    <row r="198" spans="1:6" x14ac:dyDescent="0.25">
      <c r="A198" s="18" t="str">
        <f>A55</f>
        <v>C.3.</v>
      </c>
      <c r="B198" s="10" t="str">
        <f>B55</f>
        <v>BETONSKI I ARMIRANOBETONSKI RADOVI</v>
      </c>
      <c r="C198" s="32"/>
      <c r="D198" s="33"/>
      <c r="E198" s="41"/>
      <c r="F198" s="26">
        <f>F69</f>
        <v>0</v>
      </c>
    </row>
    <row r="199" spans="1:6" x14ac:dyDescent="0.25">
      <c r="B199" s="10"/>
      <c r="C199" s="46"/>
      <c r="D199" s="47"/>
      <c r="E199" s="55"/>
      <c r="F199" s="29"/>
    </row>
    <row r="200" spans="1:6" x14ac:dyDescent="0.25">
      <c r="A200" s="18" t="str">
        <f>A72</f>
        <v>C.4.</v>
      </c>
      <c r="B200" s="10" t="str">
        <f>B72</f>
        <v>IZOLATERSKI RADOVI</v>
      </c>
      <c r="C200" s="32"/>
      <c r="D200" s="33"/>
      <c r="E200" s="41"/>
      <c r="F200" s="26">
        <f>F105</f>
        <v>0</v>
      </c>
    </row>
    <row r="201" spans="1:6" x14ac:dyDescent="0.25">
      <c r="B201" s="10"/>
      <c r="C201" s="32"/>
      <c r="D201" s="33"/>
      <c r="E201" s="41"/>
      <c r="F201" s="26"/>
    </row>
    <row r="202" spans="1:6" x14ac:dyDescent="0.25">
      <c r="A202" s="18" t="str">
        <f>A108</f>
        <v>C.5.</v>
      </c>
      <c r="B202" s="10" t="str">
        <f>B108</f>
        <v>ZIDARSKI I SOBOSLIKARSKI RADOVI</v>
      </c>
      <c r="C202" s="32"/>
      <c r="D202" s="33"/>
      <c r="E202" s="41"/>
      <c r="F202" s="26">
        <f>F135</f>
        <v>0</v>
      </c>
    </row>
    <row r="203" spans="1:6" x14ac:dyDescent="0.25">
      <c r="B203" s="10"/>
      <c r="C203" s="32"/>
      <c r="D203" s="33"/>
      <c r="E203" s="41"/>
      <c r="F203" s="26"/>
    </row>
    <row r="204" spans="1:6" x14ac:dyDescent="0.25">
      <c r="A204" s="18" t="str">
        <f>A138</f>
        <v>C.6.</v>
      </c>
      <c r="B204" s="10" t="str">
        <f>B138</f>
        <v>PODOPOLAGAČKI RADOVI</v>
      </c>
      <c r="C204" s="32"/>
      <c r="D204" s="33"/>
      <c r="E204" s="41"/>
      <c r="F204" s="26">
        <f>F169</f>
        <v>0</v>
      </c>
    </row>
    <row r="205" spans="1:6" x14ac:dyDescent="0.25">
      <c r="B205" s="10"/>
      <c r="C205" s="32"/>
      <c r="D205" s="33"/>
      <c r="E205" s="41"/>
      <c r="F205" s="26"/>
    </row>
    <row r="206" spans="1:6" x14ac:dyDescent="0.25">
      <c r="A206" s="18" t="str">
        <f>A172</f>
        <v>C.7.</v>
      </c>
      <c r="B206" s="10" t="str">
        <f>B172</f>
        <v>RAZNI RADOVI</v>
      </c>
      <c r="C206" s="32"/>
      <c r="D206" s="33"/>
      <c r="E206" s="41"/>
      <c r="F206" s="26">
        <f>F188</f>
        <v>0</v>
      </c>
    </row>
    <row r="207" spans="1:6" x14ac:dyDescent="0.25">
      <c r="B207" s="10"/>
      <c r="C207" s="32"/>
      <c r="D207" s="33"/>
      <c r="E207" s="41"/>
      <c r="F207" s="26"/>
    </row>
    <row r="208" spans="1:6" s="3" customFormat="1" x14ac:dyDescent="0.2">
      <c r="A208" s="19"/>
      <c r="B208" s="12" t="s">
        <v>113</v>
      </c>
      <c r="C208" s="34"/>
      <c r="D208" s="39"/>
      <c r="E208" s="43"/>
      <c r="F208" s="26">
        <f>SUM(F192:F207)</f>
        <v>0</v>
      </c>
    </row>
  </sheetData>
  <dataValidations count="2">
    <dataValidation operator="lessThan" allowBlank="1" showInputMessage="1" showErrorMessage="1" sqref="B1 A149 A157 A16 A145:D145 C57:F57 A57:B64 C59:F64 A147:D148 B68:F68 B28:F28 B51:F51 B16:F17 A1:A6 B3:B6 C1:XFD6 F147:XFD148 A69:XFD143 A65:XFD67 G57:XFD64 A52:XFD56 F145:XFD145 A18:XFD27 A7:XFD15 A29:XFD50 F159:XFD1048576 E187:E1048576 A159:D1048576" xr:uid="{00000000-0002-0000-0400-000000000000}"/>
    <dataValidation allowBlank="1" showInputMessage="1" showErrorMessage="1" sqref="E145 E147:E148 E159:E186" xr:uid="{00000000-0002-0000-0400-000001000000}"/>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&amp;R&amp;"Calibri,Regular"&amp;P/&amp;N </firstFooter>
  </headerFooter>
  <rowBreaks count="6" manualBreakCount="6">
    <brk id="35" max="5" man="1"/>
    <brk id="81" max="5" man="1"/>
    <brk id="107" max="5" man="1"/>
    <brk id="137" max="5" man="1"/>
    <brk id="162" max="5" man="1"/>
    <brk id="19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1"/>
  <sheetViews>
    <sheetView view="pageBreakPreview" zoomScaleNormal="100" zoomScaleSheetLayoutView="100" workbookViewId="0">
      <selection activeCell="F19" sqref="F19"/>
    </sheetView>
  </sheetViews>
  <sheetFormatPr defaultColWidth="17.7109375" defaultRowHeight="15.75" x14ac:dyDescent="0.2"/>
  <cols>
    <col min="1" max="1" width="5.7109375" style="153" customWidth="1"/>
    <col min="2" max="2" width="55.7109375" style="154" customWidth="1"/>
    <col min="3" max="3" width="8.7109375" style="123" customWidth="1"/>
    <col min="4" max="5" width="11.7109375" style="124" customWidth="1"/>
    <col min="6" max="6" width="17.7109375" style="125" customWidth="1"/>
    <col min="7" max="16384" width="17.7109375" style="7"/>
  </cols>
  <sheetData>
    <row r="1" spans="1:6" s="1" customFormat="1" x14ac:dyDescent="0.25">
      <c r="A1" s="48" t="s">
        <v>85</v>
      </c>
      <c r="B1" s="11"/>
      <c r="C1" s="2"/>
      <c r="D1" s="89"/>
      <c r="E1" s="87"/>
      <c r="F1" s="90"/>
    </row>
    <row r="2" spans="1:6" s="1" customFormat="1" x14ac:dyDescent="0.25">
      <c r="A2" s="48" t="s">
        <v>86</v>
      </c>
      <c r="B2" s="11"/>
      <c r="C2" s="2"/>
      <c r="D2" s="89"/>
      <c r="E2" s="87"/>
      <c r="F2" s="90"/>
    </row>
    <row r="3" spans="1:6" s="1" customFormat="1" x14ac:dyDescent="0.25">
      <c r="A3" s="48"/>
      <c r="B3" s="11"/>
      <c r="C3" s="2"/>
      <c r="D3" s="89"/>
      <c r="E3" s="87"/>
      <c r="F3" s="90"/>
    </row>
    <row r="5" spans="1:6" ht="21" x14ac:dyDescent="0.2">
      <c r="A5" s="110"/>
      <c r="B5" s="111" t="s">
        <v>84</v>
      </c>
      <c r="C5" s="112"/>
      <c r="D5" s="113"/>
      <c r="E5" s="113"/>
      <c r="F5" s="114"/>
    </row>
    <row r="8" spans="1:6" s="120" customFormat="1" ht="21" x14ac:dyDescent="0.2">
      <c r="A8" s="115"/>
      <c r="B8" s="116" t="s">
        <v>203</v>
      </c>
      <c r="C8" s="117"/>
      <c r="D8" s="118"/>
      <c r="E8" s="118"/>
      <c r="F8" s="119"/>
    </row>
    <row r="9" spans="1:6" ht="23.25" x14ac:dyDescent="0.2">
      <c r="A9" s="121"/>
      <c r="B9" s="122"/>
    </row>
    <row r="10" spans="1:6" s="8" customFormat="1" ht="18.75" x14ac:dyDescent="0.3">
      <c r="A10" s="126" t="str">
        <f>'A. ZGRADA ŠKOLE'!A7</f>
        <v>A.</v>
      </c>
      <c r="B10" s="155" t="str">
        <f>'A. ZGRADA ŠKOLE'!B7</f>
        <v xml:space="preserve">ZGRADA ŠKOLE </v>
      </c>
      <c r="C10" s="127"/>
      <c r="D10" s="128"/>
      <c r="E10" s="128"/>
      <c r="F10" s="129">
        <f>'A. ZGRADA ŠKOLE'!F84</f>
        <v>0</v>
      </c>
    </row>
    <row r="11" spans="1:6" s="8" customFormat="1" ht="18.75" x14ac:dyDescent="0.3">
      <c r="A11" s="130"/>
      <c r="B11" s="131"/>
      <c r="C11" s="117"/>
      <c r="D11" s="118"/>
      <c r="E11" s="118"/>
      <c r="F11" s="119"/>
    </row>
    <row r="12" spans="1:6" s="8" customFormat="1" ht="18.75" x14ac:dyDescent="0.3">
      <c r="A12" s="126" t="str">
        <f>'B. UČENIČKI DOM'!A7</f>
        <v>B.</v>
      </c>
      <c r="B12" s="155" t="str">
        <f>'B. UČENIČKI DOM'!B7</f>
        <v xml:space="preserve">UČENIČKI DOM </v>
      </c>
      <c r="C12" s="127"/>
      <c r="D12" s="128"/>
      <c r="E12" s="128"/>
      <c r="F12" s="129">
        <f>'B. UČENIČKI DOM'!F106</f>
        <v>0</v>
      </c>
    </row>
    <row r="13" spans="1:6" s="8" customFormat="1" ht="18.75" x14ac:dyDescent="0.3">
      <c r="A13" s="130"/>
      <c r="B13" s="131"/>
      <c r="C13" s="117"/>
      <c r="D13" s="118"/>
      <c r="E13" s="118"/>
      <c r="F13" s="119"/>
    </row>
    <row r="14" spans="1:6" s="8" customFormat="1" ht="18.75" x14ac:dyDescent="0.3">
      <c r="A14" s="126" t="str">
        <f>'C. ZGRADA PRAKTIČNE NASTAVE'!A7</f>
        <v>C.</v>
      </c>
      <c r="B14" s="155" t="str">
        <f>'C. ZGRADA PRAKTIČNE NASTAVE'!B7</f>
        <v>ZGRADA PRAKTIČNE NASTAVE</v>
      </c>
      <c r="C14" s="127"/>
      <c r="D14" s="128"/>
      <c r="E14" s="128"/>
      <c r="F14" s="129">
        <f>'C. ZGRADA PRAKTIČNE NASTAVE'!F208</f>
        <v>0</v>
      </c>
    </row>
    <row r="15" spans="1:6" s="8" customFormat="1" ht="18.75" x14ac:dyDescent="0.3">
      <c r="A15" s="130"/>
      <c r="B15" s="131"/>
      <c r="C15" s="132"/>
      <c r="D15" s="132"/>
      <c r="E15" s="132"/>
      <c r="F15" s="133"/>
    </row>
    <row r="16" spans="1:6" s="8" customFormat="1" ht="18.75" x14ac:dyDescent="0.3">
      <c r="A16" s="134"/>
      <c r="B16" s="135" t="s">
        <v>204</v>
      </c>
      <c r="C16" s="136"/>
      <c r="D16" s="136" t="s">
        <v>205</v>
      </c>
      <c r="E16" s="136"/>
      <c r="F16" s="137">
        <f>SUM(F10:F15)</f>
        <v>0</v>
      </c>
    </row>
    <row r="17" spans="1:6" s="8" customFormat="1" ht="18.75" x14ac:dyDescent="0.3">
      <c r="A17" s="131"/>
      <c r="B17" s="138"/>
      <c r="C17" s="132"/>
      <c r="D17" s="132"/>
      <c r="E17" s="136"/>
      <c r="F17" s="139"/>
    </row>
    <row r="18" spans="1:6" s="8" customFormat="1" ht="18.75" x14ac:dyDescent="0.3">
      <c r="A18" s="134"/>
      <c r="B18" s="140" t="s">
        <v>206</v>
      </c>
      <c r="C18" s="141"/>
      <c r="D18" s="141" t="s">
        <v>205</v>
      </c>
      <c r="E18" s="141"/>
      <c r="F18" s="142">
        <f>F16*0.25</f>
        <v>0</v>
      </c>
    </row>
    <row r="19" spans="1:6" s="8" customFormat="1" ht="19.5" thickBot="1" x14ac:dyDescent="0.35">
      <c r="A19" s="148"/>
      <c r="B19" s="149"/>
      <c r="C19" s="150"/>
      <c r="D19" s="151"/>
      <c r="E19" s="151"/>
      <c r="F19" s="152"/>
    </row>
    <row r="20" spans="1:6" s="8" customFormat="1" ht="20.25" thickTop="1" thickBot="1" x14ac:dyDescent="0.35">
      <c r="A20" s="143"/>
      <c r="B20" s="144" t="s">
        <v>207</v>
      </c>
      <c r="C20" s="145"/>
      <c r="D20" s="146"/>
      <c r="E20" s="146"/>
      <c r="F20" s="147">
        <f>SUM(F16:F18)</f>
        <v>0</v>
      </c>
    </row>
    <row r="21" spans="1:6" s="153" customFormat="1" ht="16.5" thickTop="1" x14ac:dyDescent="0.2">
      <c r="B21" s="154"/>
      <c r="C21" s="123"/>
      <c r="D21" s="124"/>
      <c r="E21" s="124"/>
      <c r="F21" s="125"/>
    </row>
  </sheetData>
  <sheetProtection selectLockedCells="1"/>
  <dataValidations count="1">
    <dataValidation operator="lessThan" allowBlank="1" showInputMessage="1" showErrorMessage="1" sqref="A1:XFD1048576" xr:uid="{00000000-0002-0000-0500-000000000000}"/>
  </dataValidations>
  <pageMargins left="0.70866141732283472" right="0.70866141732283472" top="0.74803149606299213" bottom="0.74803149606299213" header="0.31496062992125984" footer="0.31496062992125984"/>
  <pageSetup paperSize="9" scale="80" fitToHeight="0" orientation="portrait" r:id="rId1"/>
  <headerFooter>
    <oddFooter xml:space="preserve">&amp;R&amp;"Calibri,Regular"&amp;12&amp;P-1/&amp;N-1  </oddFooter>
    <firstFooter>&amp;R&amp;"Calibri,Regular"ZAGREB, LISTOPAD 2025.</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B2F4520036CF4EA3999548D9AC73BD" ma:contentTypeVersion="9" ma:contentTypeDescription="Create a new document." ma:contentTypeScope="" ma:versionID="e47dc042ace8e93b0513bb56e0978998">
  <xsd:schema xmlns:xsd="http://www.w3.org/2001/XMLSchema" xmlns:xs="http://www.w3.org/2001/XMLSchema" xmlns:p="http://schemas.microsoft.com/office/2006/metadata/properties" xmlns:ns2="ea7aa60c-0ed7-4395-902d-b3de6e05fa4f" xmlns:ns3="3c470b74-11a0-4239-9214-1bb725a09585" targetNamespace="http://schemas.microsoft.com/office/2006/metadata/properties" ma:root="true" ma:fieldsID="650cd5546075edea8a2fd09b43588579" ns2:_="" ns3:_="">
    <xsd:import namespace="ea7aa60c-0ed7-4395-902d-b3de6e05fa4f"/>
    <xsd:import namespace="3c470b74-11a0-4239-9214-1bb725a095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aa60c-0ed7-4395-902d-b3de6e05fa4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470b74-11a0-4239-9214-1bb725a095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310E3C-6436-40C1-A879-338F5D9275E0}">
  <ds:schemaRefs>
    <ds:schemaRef ds:uri="http://schemas.microsoft.com/sharepoint/v3/contenttype/forms"/>
  </ds:schemaRefs>
</ds:datastoreItem>
</file>

<file path=customXml/itemProps2.xml><?xml version="1.0" encoding="utf-8"?>
<ds:datastoreItem xmlns:ds="http://schemas.openxmlformats.org/officeDocument/2006/customXml" ds:itemID="{F0E97897-EF73-4B0C-A8AD-F6564E7C568D}">
  <ds:schemaRefs>
    <ds:schemaRef ds:uri="http://purl.org/dc/elements/1.1/"/>
    <ds:schemaRef ds:uri="http://schemas.openxmlformats.org/package/2006/metadata/core-properties"/>
    <ds:schemaRef ds:uri="http://schemas.microsoft.com/office/infopath/2007/PartnerControls"/>
    <ds:schemaRef ds:uri="3c470b74-11a0-4239-9214-1bb725a09585"/>
    <ds:schemaRef ds:uri="http://schemas.microsoft.com/office/2006/documentManagement/types"/>
    <ds:schemaRef ds:uri="ea7aa60c-0ed7-4395-902d-b3de6e05fa4f"/>
    <ds:schemaRef ds:uri="http://www.w3.org/XML/1998/namespace"/>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F83CE85D-A432-43C9-B3C9-E0CF78F62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aa60c-0ed7-4395-902d-b3de6e05fa4f"/>
    <ds:schemaRef ds:uri="3c470b74-11a0-4239-9214-1bb725a095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9</vt:i4>
      </vt:variant>
    </vt:vector>
  </HeadingPairs>
  <TitlesOfParts>
    <vt:vector size="15" baseType="lpstr">
      <vt:lpstr>NASLOVNICA</vt:lpstr>
      <vt:lpstr>OPĆI OPIS</vt:lpstr>
      <vt:lpstr>A. ZGRADA ŠKOLE</vt:lpstr>
      <vt:lpstr>B. UČENIČKI DOM</vt:lpstr>
      <vt:lpstr>C. ZGRADA PRAKTIČNE NASTAVE</vt:lpstr>
      <vt:lpstr>REKAPITULACIJA</vt:lpstr>
      <vt:lpstr>'A. ZGRADA ŠKOLE'!Ispis_naslova</vt:lpstr>
      <vt:lpstr>'B. UČENIČKI DOM'!Ispis_naslova</vt:lpstr>
      <vt:lpstr>'C. ZGRADA PRAKTIČNE NASTAVE'!Ispis_naslova</vt:lpstr>
      <vt:lpstr>'A. ZGRADA ŠKOLE'!Podrucje_ispisa</vt:lpstr>
      <vt:lpstr>'B. UČENIČKI DOM'!Podrucje_ispisa</vt:lpstr>
      <vt:lpstr>'C. ZGRADA PRAKTIČNE NASTAVE'!Podrucje_ispisa</vt:lpstr>
      <vt:lpstr>NASLOVNICA!Podrucje_ispisa</vt:lpstr>
      <vt:lpstr>'OPĆI OPIS'!Podrucje_ispisa</vt:lpstr>
      <vt:lpstr>REKAPITULACIJA!Podrucje_ispisa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ARRAKIS d.o.o.</dc:creator>
  <cp:lastModifiedBy>Patrik Mardešić</cp:lastModifiedBy>
  <cp:lastPrinted>2025-01-21T08:29:55Z</cp:lastPrinted>
  <dcterms:created xsi:type="dcterms:W3CDTF">2006-08-07T06:01:52Z</dcterms:created>
  <dcterms:modified xsi:type="dcterms:W3CDTF">2026-03-06T13:52:33Z</dcterms:modified>
</cp:coreProperties>
</file>